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60" windowHeight="8895" activeTab="0"/>
  </bookViews>
  <sheets>
    <sheet name="표지" sheetId="1" r:id="rId1"/>
    <sheet name="표지2" sheetId="2" r:id="rId2"/>
    <sheet name="수입의부" sheetId="3" r:id="rId3"/>
    <sheet name="지출의부" sheetId="4" r:id="rId4"/>
    <sheet name="수입명세서" sheetId="5" r:id="rId5"/>
    <sheet name="인건비명세서" sheetId="6" r:id="rId6"/>
    <sheet name="지출명세서" sheetId="7" r:id="rId7"/>
  </sheets>
  <definedNames>
    <definedName name="_xlnm.Print_Area" localSheetId="5">'인건비명세서'!$A$1:$U$29</definedName>
    <definedName name="_xlnm.Print_Area" localSheetId="6">'지출명세서'!$B$1:$AG$23</definedName>
    <definedName name="_xlnm.Print_Titles" localSheetId="2">'수입의부'!$7:$8</definedName>
    <definedName name="_xlnm.Print_Titles" localSheetId="3">'지출의부'!$7:$8</definedName>
  </definedNames>
  <calcPr fullCalcOnLoad="1"/>
</workbook>
</file>

<file path=xl/comments6.xml><?xml version="1.0" encoding="utf-8"?>
<comments xmlns="http://schemas.openxmlformats.org/spreadsheetml/2006/main">
  <authors>
    <author>admin</author>
  </authors>
  <commentList>
    <comment ref="I15" authorId="0">
      <text>
        <r>
          <rPr>
            <b/>
            <sz val="9"/>
            <rFont val="굴림"/>
            <family val="3"/>
          </rPr>
          <t>admin:</t>
        </r>
        <r>
          <rPr>
            <sz val="9"/>
            <rFont val="굴림"/>
            <family val="3"/>
          </rPr>
          <t xml:space="preserve">
내국인 급여(겸임제외)+보직수당(총장제외)*900%</t>
        </r>
      </text>
    </comment>
    <comment ref="I16" authorId="0">
      <text>
        <r>
          <rPr>
            <b/>
            <sz val="9"/>
            <rFont val="굴림"/>
            <family val="3"/>
          </rPr>
          <t>admin:</t>
        </r>
        <r>
          <rPr>
            <sz val="9"/>
            <rFont val="굴림"/>
            <family val="3"/>
          </rPr>
          <t xml:space="preserve">
내국인급여(겸임제외)*200%</t>
        </r>
      </text>
    </comment>
  </commentList>
</comments>
</file>

<file path=xl/sharedStrings.xml><?xml version="1.0" encoding="utf-8"?>
<sst xmlns="http://schemas.openxmlformats.org/spreadsheetml/2006/main" count="349" uniqueCount="298">
  <si>
    <t>수   입   의   부</t>
  </si>
  <si>
    <t>지   출   의   부</t>
  </si>
  <si>
    <t>수   입   명   세   서</t>
  </si>
  <si>
    <t>지   출   명   세   서</t>
  </si>
  <si>
    <t>과                          목</t>
  </si>
  <si>
    <t>합 계</t>
  </si>
  <si>
    <t>합 계</t>
  </si>
  <si>
    <t>교원급여</t>
  </si>
  <si>
    <t>직원법정부담금</t>
  </si>
  <si>
    <t>임시직인건비</t>
  </si>
  <si>
    <t>직원퇴직금</t>
  </si>
  <si>
    <t>교원상여금</t>
  </si>
  <si>
    <t>교원제수당</t>
  </si>
  <si>
    <t>교원법정부담금</t>
  </si>
  <si>
    <t>시간강의료</t>
  </si>
  <si>
    <t>특별강의료</t>
  </si>
  <si>
    <t>전산기기</t>
  </si>
  <si>
    <t xml:space="preserve">입시경비 </t>
  </si>
  <si>
    <t>증감</t>
  </si>
  <si>
    <t>보수</t>
  </si>
  <si>
    <t>교원보수</t>
  </si>
  <si>
    <t>직원보수</t>
  </si>
  <si>
    <t>관리운영비</t>
  </si>
  <si>
    <t>일반관리비</t>
  </si>
  <si>
    <t>여비교통비</t>
  </si>
  <si>
    <t>소모품비</t>
  </si>
  <si>
    <t>인쇄출판비</t>
  </si>
  <si>
    <t>통신비</t>
  </si>
  <si>
    <t>제세공과금</t>
  </si>
  <si>
    <t>지급수수료</t>
  </si>
  <si>
    <t>운영비</t>
  </si>
  <si>
    <t>복리후생비</t>
  </si>
  <si>
    <t>교육훈련비</t>
  </si>
  <si>
    <t>일반용역비</t>
  </si>
  <si>
    <t>업무추진비</t>
  </si>
  <si>
    <t>홍보비</t>
  </si>
  <si>
    <t>회의비</t>
  </si>
  <si>
    <t>행사비</t>
  </si>
  <si>
    <t>연구,학생경비</t>
  </si>
  <si>
    <t>연구비</t>
  </si>
  <si>
    <t>학생경비</t>
  </si>
  <si>
    <t>학비감면</t>
  </si>
  <si>
    <t>입시관리비</t>
  </si>
  <si>
    <t>입시수당</t>
  </si>
  <si>
    <t>입시경비</t>
  </si>
  <si>
    <t>예비비</t>
  </si>
  <si>
    <t>자금지출총계</t>
  </si>
  <si>
    <t>제2조</t>
  </si>
  <si>
    <t>예산편성 기본방침</t>
  </si>
  <si>
    <t>예산 편성의 효율화와 집행의 공정성을 도모한다.</t>
  </si>
  <si>
    <t xml:space="preserve">제3조 </t>
  </si>
  <si>
    <t>세입, 세출의 상세한 내용은 자금예산서와 같다.</t>
  </si>
  <si>
    <t>예   산   총   칙</t>
  </si>
  <si>
    <t>제1조</t>
  </si>
  <si>
    <t>자금운용 예산규모</t>
  </si>
  <si>
    <t>사이버교육의 정상적인 운영과 질적 향상을 기할 수 있도록</t>
  </si>
  <si>
    <t>자산지출</t>
  </si>
  <si>
    <t>직원급여</t>
  </si>
  <si>
    <t>집기비품매입비</t>
  </si>
  <si>
    <t>콘텐츠개발비</t>
  </si>
  <si>
    <t>교육용기계기구</t>
  </si>
  <si>
    <t xml:space="preserve">                                  ( 단위 : 원)  </t>
  </si>
  <si>
    <t>산  출  근  거</t>
  </si>
  <si>
    <t>관</t>
  </si>
  <si>
    <t>항</t>
  </si>
  <si>
    <t>목</t>
  </si>
  <si>
    <t>장비관리비</t>
  </si>
  <si>
    <t>리스임차료</t>
  </si>
  <si>
    <t>원격대학협의회 가입 연간회비</t>
  </si>
  <si>
    <t>장학금</t>
  </si>
  <si>
    <t>학생지원비</t>
  </si>
  <si>
    <t>기타학생경비</t>
  </si>
  <si>
    <t>교육외비용</t>
  </si>
  <si>
    <t>잡손실</t>
  </si>
  <si>
    <t>고정자산매입지출</t>
  </si>
  <si>
    <t>유형고정자산</t>
  </si>
  <si>
    <t>매입지출</t>
  </si>
  <si>
    <t>기계기구매입비</t>
  </si>
  <si>
    <t>인건비 명세서 (교원)</t>
  </si>
  <si>
    <t>인건비 명세서 (직원)</t>
  </si>
  <si>
    <t>( 단위:원)</t>
  </si>
  <si>
    <t>구분</t>
  </si>
  <si>
    <t>종류</t>
  </si>
  <si>
    <t>지급(또는 세목)</t>
  </si>
  <si>
    <t>인원수</t>
  </si>
  <si>
    <t>월평균액</t>
  </si>
  <si>
    <t>금액</t>
  </si>
  <si>
    <t>비고</t>
  </si>
  <si>
    <t>직급</t>
  </si>
  <si>
    <t>1인당</t>
  </si>
  <si>
    <t>전체</t>
  </si>
  <si>
    <t>교원</t>
  </si>
  <si>
    <t>교원급여</t>
  </si>
  <si>
    <t>내국인</t>
  </si>
  <si>
    <t>부교수</t>
  </si>
  <si>
    <t>직원</t>
  </si>
  <si>
    <t>직원급여</t>
  </si>
  <si>
    <t>조교수</t>
  </si>
  <si>
    <t>직원법정부담금</t>
  </si>
  <si>
    <t>연금부담금</t>
  </si>
  <si>
    <t>계</t>
  </si>
  <si>
    <t>건강보험부담금</t>
  </si>
  <si>
    <t>외국인</t>
  </si>
  <si>
    <t>전임강사</t>
  </si>
  <si>
    <t>임시직인건비</t>
  </si>
  <si>
    <t>소계</t>
  </si>
  <si>
    <t>직원퇴직금</t>
  </si>
  <si>
    <t>교원상여금</t>
  </si>
  <si>
    <t>직원 합계</t>
  </si>
  <si>
    <t>교원제수당</t>
  </si>
  <si>
    <t>정근수당</t>
  </si>
  <si>
    <t>보직수당</t>
  </si>
  <si>
    <t>초과강의료</t>
  </si>
  <si>
    <t>급량비</t>
  </si>
  <si>
    <t>교원법정부담금</t>
  </si>
  <si>
    <t>시간강의료</t>
  </si>
  <si>
    <t>특별강의료</t>
  </si>
  <si>
    <t>교원 합계</t>
  </si>
  <si>
    <t>사무용집기비품</t>
  </si>
  <si>
    <t>사무용 집기비품 구입</t>
  </si>
  <si>
    <t>기타학생지원비</t>
  </si>
  <si>
    <t>수시</t>
  </si>
  <si>
    <t>소모품비 명세서</t>
  </si>
  <si>
    <t>학생지원비 명세서</t>
  </si>
  <si>
    <t>기계기구매입비 명세서</t>
  </si>
  <si>
    <t>입시경비 명세서</t>
  </si>
  <si>
    <t xml:space="preserve">( 단위:원)    </t>
  </si>
  <si>
    <t xml:space="preserve">( 단위:원)  </t>
  </si>
  <si>
    <t>구분</t>
  </si>
  <si>
    <t>월평균액</t>
  </si>
  <si>
    <t>년액</t>
  </si>
  <si>
    <t>비고</t>
  </si>
  <si>
    <t>평균액</t>
  </si>
  <si>
    <t>회수</t>
  </si>
  <si>
    <t>금액</t>
  </si>
  <si>
    <t>학생행사보조비</t>
  </si>
  <si>
    <t>사무용기계기구</t>
  </si>
  <si>
    <t>전산기기</t>
  </si>
  <si>
    <t>&lt;별지 제2-5-1호 서식&gt;</t>
  </si>
  <si>
    <t>&lt;별지 제2-5-1호 서식&gt;</t>
  </si>
  <si>
    <t>&lt;별지 제2-5-4호 서식&gt;</t>
  </si>
  <si>
    <t>&lt;별지 제2-5-6호 서식&gt;</t>
  </si>
  <si>
    <t>&lt;별지 제2-5-11호 서식&gt;</t>
  </si>
  <si>
    <t>&lt;별지 제2-5-8호 서식&gt;</t>
  </si>
  <si>
    <t>&lt;별지 제2-5-9호 서식&gt;</t>
  </si>
  <si>
    <t xml:space="preserve">                 음용수구입비</t>
  </si>
  <si>
    <t xml:space="preserve">                 사무용소모품비</t>
  </si>
  <si>
    <t xml:space="preserve">                 자료구입비</t>
  </si>
  <si>
    <t>집기비품 매입비</t>
  </si>
  <si>
    <t>직원제수당</t>
  </si>
  <si>
    <t xml:space="preserve">                 전산용소모품비</t>
  </si>
  <si>
    <t xml:space="preserve">                 인쇄용품비</t>
  </si>
  <si>
    <t xml:space="preserve">                 청소용품비</t>
  </si>
  <si>
    <t>학과운영비</t>
  </si>
  <si>
    <t>기타수당</t>
  </si>
  <si>
    <t>전임강사</t>
  </si>
  <si>
    <t>직원급량비</t>
  </si>
  <si>
    <t>교원퇴직금</t>
  </si>
  <si>
    <t>소계</t>
  </si>
  <si>
    <t>소계</t>
  </si>
  <si>
    <t>&lt;별지 제1-4-1호 서식&gt;</t>
  </si>
  <si>
    <t>&lt;별지 제1-4-3호 서식&gt;</t>
  </si>
  <si>
    <t>등 록 금 명 세 서</t>
  </si>
  <si>
    <t>수 험 료 명 세 서</t>
  </si>
  <si>
    <t xml:space="preserve">( 단위 : 원 )  </t>
  </si>
  <si>
    <t xml:space="preserve">( 단위 : 원 ) </t>
  </si>
  <si>
    <t>구분</t>
  </si>
  <si>
    <t>학기</t>
  </si>
  <si>
    <t>학생수</t>
  </si>
  <si>
    <t>입 학 금</t>
  </si>
  <si>
    <t>수 업 료</t>
  </si>
  <si>
    <t>합 계</t>
  </si>
  <si>
    <t>비 고</t>
  </si>
  <si>
    <t>응시자수</t>
  </si>
  <si>
    <t>단가</t>
  </si>
  <si>
    <t>금액</t>
  </si>
  <si>
    <t>1 인</t>
  </si>
  <si>
    <t>금 액</t>
  </si>
  <si>
    <t>1인</t>
  </si>
  <si>
    <t>6개 학부</t>
  </si>
  <si>
    <t>5개
학부</t>
  </si>
  <si>
    <t>1학년</t>
  </si>
  <si>
    <t>계</t>
  </si>
  <si>
    <t>2학년</t>
  </si>
  <si>
    <t>편입</t>
  </si>
  <si>
    <t>3학년</t>
  </si>
  <si>
    <t>4학년</t>
  </si>
  <si>
    <t>합  계</t>
  </si>
  <si>
    <t>사이버한국외국어대학교</t>
  </si>
  <si>
    <t>자금예산서</t>
  </si>
  <si>
    <t>&lt;별지 제1호 서식&gt;</t>
  </si>
  <si>
    <t>자금예산서</t>
  </si>
  <si>
    <t xml:space="preserve">                          수  입  의  부</t>
  </si>
  <si>
    <t xml:space="preserve">                                  ( 단위 : 원)  </t>
  </si>
  <si>
    <t>과                          목</t>
  </si>
  <si>
    <t>증감</t>
  </si>
  <si>
    <t>산  출  근  거</t>
  </si>
  <si>
    <t>관</t>
  </si>
  <si>
    <t>항</t>
  </si>
  <si>
    <t>목</t>
  </si>
  <si>
    <t>등록금수입</t>
  </si>
  <si>
    <t>입학금</t>
  </si>
  <si>
    <t>등록금</t>
  </si>
  <si>
    <t>수강료수입</t>
  </si>
  <si>
    <t>단기수강료</t>
  </si>
  <si>
    <t>전입및</t>
  </si>
  <si>
    <t>기부수입</t>
  </si>
  <si>
    <t>전입금수입</t>
  </si>
  <si>
    <t>경상비전입금</t>
  </si>
  <si>
    <t>기부금수입</t>
  </si>
  <si>
    <t>지정기부금</t>
  </si>
  <si>
    <t>연구기부금</t>
  </si>
  <si>
    <t>국고보조금</t>
  </si>
  <si>
    <t>기타보조금</t>
  </si>
  <si>
    <t>교육부대수입</t>
  </si>
  <si>
    <t>입시수수료수입</t>
  </si>
  <si>
    <t>수험료</t>
  </si>
  <si>
    <t>증명사용료</t>
  </si>
  <si>
    <t>수입</t>
  </si>
  <si>
    <t>증명료</t>
  </si>
  <si>
    <t>대여료및사용료</t>
  </si>
  <si>
    <t>기타교육부대수입</t>
  </si>
  <si>
    <t>교육외수입</t>
  </si>
  <si>
    <t>예금이자수입</t>
  </si>
  <si>
    <t>예금이자</t>
  </si>
  <si>
    <t>기타</t>
  </si>
  <si>
    <t>잡수입</t>
  </si>
  <si>
    <t>미사용전기</t>
  </si>
  <si>
    <t>이월자금</t>
  </si>
  <si>
    <t>자금수입총계</t>
  </si>
  <si>
    <t xml:space="preserve">                          지  출  의  부</t>
  </si>
  <si>
    <t>교원퇴직금</t>
  </si>
  <si>
    <t>시설관리비</t>
  </si>
  <si>
    <t>국내외 여비 및 교통비</t>
  </si>
  <si>
    <t>사무용품, 스튜디오 수업용품 등</t>
  </si>
  <si>
    <t>출판 및 인쇄비</t>
  </si>
  <si>
    <t>전화요금, 등기우편료</t>
  </si>
  <si>
    <t>신용카드, 가상계좌 결제 수수료</t>
  </si>
  <si>
    <t>각종회의경비</t>
  </si>
  <si>
    <t>학과보조 행사지원금 등</t>
  </si>
  <si>
    <t>기타교육외비용</t>
  </si>
  <si>
    <t>투자와기타</t>
  </si>
  <si>
    <t>&lt;별지 제1호 서식&gt;</t>
  </si>
  <si>
    <t>건축물관리비</t>
  </si>
  <si>
    <t>보험료</t>
  </si>
  <si>
    <t>기타운영비</t>
  </si>
  <si>
    <t>보훈장학금, 우리은행장학금 등</t>
  </si>
  <si>
    <t>계절학기 경비 등</t>
  </si>
  <si>
    <t>특정기금</t>
  </si>
  <si>
    <t>퇴직기금</t>
  </si>
  <si>
    <t>건축기금</t>
  </si>
  <si>
    <t>도서구입비</t>
  </si>
  <si>
    <t>학생지원비</t>
  </si>
  <si>
    <t>16학점기준
(학점당 8만원)</t>
  </si>
  <si>
    <t>겸임교수</t>
  </si>
  <si>
    <t>3만원*15주*3학점</t>
  </si>
  <si>
    <t>유류비,주택보조금</t>
  </si>
  <si>
    <t>오프라인특강료</t>
  </si>
  <si>
    <t>사학연금/국민연금</t>
  </si>
  <si>
    <t>산재고용보험료</t>
  </si>
  <si>
    <t>산재고용보험</t>
  </si>
  <si>
    <t>사학연금/국민연금</t>
  </si>
  <si>
    <t>고등교육 신규 6명</t>
  </si>
  <si>
    <t>고등교육 신규 8명</t>
  </si>
  <si>
    <t>100%~200%</t>
  </si>
  <si>
    <t>조교/튜터</t>
  </si>
  <si>
    <t>계약직 직원</t>
  </si>
  <si>
    <t>정규직전환자 4명포함</t>
  </si>
  <si>
    <t>외래교수,겸임교수</t>
  </si>
  <si>
    <t xml:space="preserve">                 기타소모품비</t>
  </si>
  <si>
    <t>기타학생행사지원</t>
  </si>
  <si>
    <t>학생자치기구 지원</t>
  </si>
  <si>
    <t>상춘제, 추계행사, 가을음악회</t>
  </si>
  <si>
    <t>6개학부 학부운영비 등</t>
  </si>
  <si>
    <t>3</t>
  </si>
  <si>
    <t>12</t>
  </si>
  <si>
    <t>콘텐츠 개발</t>
  </si>
  <si>
    <t>2009학년도 자금예산서</t>
  </si>
  <si>
    <t>신규계약직 3명 포함</t>
  </si>
  <si>
    <t>조교(행정,학부,튜터)콘텐츠개발실</t>
  </si>
  <si>
    <t>2009 회계연도</t>
  </si>
  <si>
    <t>2008 회계연도</t>
  </si>
  <si>
    <t>(2009. 3. 1 부터  2010. 2. 28까지)</t>
  </si>
  <si>
    <t>건설가계정</t>
  </si>
  <si>
    <t>실험실습비</t>
  </si>
  <si>
    <t>신입생 2,000명</t>
  </si>
  <si>
    <t>1학기 4,080명 / 2학기 3,230명</t>
  </si>
  <si>
    <t>법정부담전입금</t>
  </si>
  <si>
    <t>자산전입금</t>
  </si>
  <si>
    <t>보훈장학금, 우리은행장학금</t>
  </si>
  <si>
    <t>전년도 이월 신진교수연구지원</t>
  </si>
  <si>
    <t>교원 30명(신규임용 14명)</t>
  </si>
  <si>
    <t>정규직직원 18명</t>
  </si>
  <si>
    <t>계약직원 10명, 조교, 아르바이트</t>
  </si>
  <si>
    <t>전산운영유지보수, 콘텐츠관리운영비</t>
  </si>
  <si>
    <t>건축물설계비, 설계용역비 등</t>
  </si>
  <si>
    <t>2009학년도 세입, 세출 총액을 각각 11,824,370,000원으로 한다.</t>
  </si>
  <si>
    <t>시간제 100명, 계절학기 3544명</t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</si>
</sst>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_-* #,##0.00_-;\-* #,##0.00_-;_-* &quot;-&quot;_-;_-@_-"/>
    <numFmt numFmtId="178" formatCode="mm&quot;월&quot;\ dd&quot;일&quot;"/>
    <numFmt numFmtId="179" formatCode="0_);[Red]\(0\)"/>
    <numFmt numFmtId="180" formatCode="0_ "/>
    <numFmt numFmtId="181" formatCode="#,##0_ "/>
  </numFmts>
  <fonts count="23">
    <font>
      <sz val="11"/>
      <name val="돋움"/>
      <family val="3"/>
    </font>
    <font>
      <sz val="8"/>
      <name val="돋움"/>
      <family val="3"/>
    </font>
    <font>
      <sz val="11"/>
      <name val="바탕체"/>
      <family val="1"/>
    </font>
    <font>
      <b/>
      <sz val="36"/>
      <name val="바탕체"/>
      <family val="1"/>
    </font>
    <font>
      <sz val="18"/>
      <name val="바탕체"/>
      <family val="1"/>
    </font>
    <font>
      <b/>
      <sz val="18"/>
      <name val="바탕체"/>
      <family val="1"/>
    </font>
    <font>
      <b/>
      <sz val="22"/>
      <name val="바탕체"/>
      <family val="1"/>
    </font>
    <font>
      <b/>
      <sz val="14"/>
      <name val="바탕체"/>
      <family val="1"/>
    </font>
    <font>
      <sz val="14"/>
      <name val="바탕체"/>
      <family val="1"/>
    </font>
    <font>
      <b/>
      <sz val="16"/>
      <name val="바탕체"/>
      <family val="1"/>
    </font>
    <font>
      <sz val="8"/>
      <name val="바탕체"/>
      <family val="1"/>
    </font>
    <font>
      <b/>
      <sz val="24"/>
      <name val="바탕체"/>
      <family val="1"/>
    </font>
    <font>
      <sz val="10"/>
      <name val="바탕체"/>
      <family val="1"/>
    </font>
    <font>
      <b/>
      <u val="single"/>
      <sz val="24"/>
      <name val="바탕체"/>
      <family val="1"/>
    </font>
    <font>
      <b/>
      <sz val="11"/>
      <name val="바탕체"/>
      <family val="1"/>
    </font>
    <font>
      <b/>
      <sz val="10"/>
      <name val="바탕체"/>
      <family val="1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20"/>
      <name val="바탕체"/>
      <family val="1"/>
    </font>
    <font>
      <sz val="9"/>
      <name val="바탕체"/>
      <family val="1"/>
    </font>
    <font>
      <sz val="9"/>
      <name val="굴림"/>
      <family val="3"/>
    </font>
    <font>
      <b/>
      <sz val="9"/>
      <name val="굴림"/>
      <family val="3"/>
    </font>
    <font>
      <b/>
      <sz val="8"/>
      <name val="돋움"/>
      <family val="2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5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1" fontId="2" fillId="0" borderId="0" xfId="17" applyFont="1" applyAlignment="1">
      <alignment vertical="center"/>
    </xf>
    <xf numFmtId="0" fontId="2" fillId="0" borderId="0" xfId="0" applyFont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distributed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distributed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12" fillId="0" borderId="7" xfId="0" applyFont="1" applyBorder="1" applyAlignment="1">
      <alignment horizontal="left" vertical="center"/>
    </xf>
    <xf numFmtId="0" fontId="12" fillId="0" borderId="7" xfId="0" applyFont="1" applyBorder="1" applyAlignment="1">
      <alignment horizontal="distributed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41" fontId="12" fillId="0" borderId="0" xfId="17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2" fillId="0" borderId="2" xfId="0" applyFont="1" applyFill="1" applyBorder="1" applyAlignment="1">
      <alignment horizontal="distributed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distributed" vertical="center"/>
    </xf>
    <xf numFmtId="0" fontId="12" fillId="0" borderId="7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distributed" vertical="center"/>
    </xf>
    <xf numFmtId="0" fontId="12" fillId="0" borderId="5" xfId="0" applyFont="1" applyFill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2" fillId="0" borderId="9" xfId="0" applyFont="1" applyBorder="1" applyAlignment="1">
      <alignment horizontal="distributed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41" fontId="2" fillId="0" borderId="0" xfId="17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1" fontId="2" fillId="0" borderId="13" xfId="17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1" fontId="2" fillId="0" borderId="15" xfId="17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41" fontId="2" fillId="0" borderId="17" xfId="17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41" fontId="2" fillId="0" borderId="17" xfId="17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1" fontId="2" fillId="0" borderId="18" xfId="17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1" fontId="2" fillId="0" borderId="15" xfId="17" applyFont="1" applyBorder="1" applyAlignment="1">
      <alignment horizontal="center" vertical="center"/>
    </xf>
    <xf numFmtId="41" fontId="2" fillId="0" borderId="16" xfId="17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41" fontId="2" fillId="0" borderId="19" xfId="17" applyFont="1" applyBorder="1" applyAlignment="1">
      <alignment vertical="center"/>
    </xf>
    <xf numFmtId="14" fontId="2" fillId="0" borderId="20" xfId="0" applyNumberFormat="1" applyFont="1" applyBorder="1" applyAlignment="1">
      <alignment horizontal="center" vertical="center"/>
    </xf>
    <xf numFmtId="14" fontId="14" fillId="0" borderId="20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41" fontId="14" fillId="0" borderId="17" xfId="17" applyFont="1" applyBorder="1" applyAlignment="1">
      <alignment vertical="center"/>
    </xf>
    <xf numFmtId="41" fontId="14" fillId="0" borderId="17" xfId="17" applyFont="1" applyBorder="1" applyAlignment="1">
      <alignment horizontal="center" vertical="center"/>
    </xf>
    <xf numFmtId="41" fontId="14" fillId="0" borderId="17" xfId="0" applyNumberFormat="1" applyFont="1" applyBorder="1" applyAlignment="1">
      <alignment horizontal="center" vertical="center"/>
    </xf>
    <xf numFmtId="41" fontId="2" fillId="0" borderId="6" xfId="17" applyFont="1" applyBorder="1" applyAlignment="1">
      <alignment horizontal="center" vertical="center"/>
    </xf>
    <xf numFmtId="14" fontId="2" fillId="0" borderId="21" xfId="0" applyNumberFormat="1" applyFont="1" applyBorder="1" applyAlignment="1">
      <alignment horizontal="center" vertical="center"/>
    </xf>
    <xf numFmtId="9" fontId="2" fillId="0" borderId="13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1" fontId="2" fillId="0" borderId="17" xfId="17" applyFont="1" applyBorder="1" applyAlignment="1">
      <alignment horizontal="right" vertical="center"/>
    </xf>
    <xf numFmtId="41" fontId="2" fillId="0" borderId="16" xfId="17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41" fontId="2" fillId="0" borderId="1" xfId="17" applyFont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41" fontId="14" fillId="0" borderId="28" xfId="17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1" fontId="2" fillId="0" borderId="30" xfId="17" applyFont="1" applyBorder="1" applyAlignment="1">
      <alignment horizontal="center" vertical="center"/>
    </xf>
    <xf numFmtId="41" fontId="2" fillId="0" borderId="31" xfId="17" applyNumberFormat="1" applyFont="1" applyBorder="1" applyAlignment="1">
      <alignment vertical="center"/>
    </xf>
    <xf numFmtId="41" fontId="2" fillId="0" borderId="31" xfId="17" applyFont="1" applyBorder="1" applyAlignment="1">
      <alignment vertical="center"/>
    </xf>
    <xf numFmtId="41" fontId="2" fillId="0" borderId="31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41" fontId="2" fillId="0" borderId="31" xfId="17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41" fontId="14" fillId="0" borderId="31" xfId="17" applyFont="1" applyBorder="1" applyAlignment="1">
      <alignment horizontal="center" vertical="center"/>
    </xf>
    <xf numFmtId="41" fontId="14" fillId="0" borderId="31" xfId="17" applyFont="1" applyBorder="1" applyAlignment="1">
      <alignment vertical="center"/>
    </xf>
    <xf numFmtId="41" fontId="14" fillId="0" borderId="32" xfId="17" applyFont="1" applyBorder="1" applyAlignment="1">
      <alignment horizontal="center" vertical="center"/>
    </xf>
    <xf numFmtId="41" fontId="14" fillId="0" borderId="32" xfId="17" applyFont="1" applyBorder="1" applyAlignment="1">
      <alignment vertical="center"/>
    </xf>
    <xf numFmtId="41" fontId="2" fillId="0" borderId="32" xfId="17" applyFont="1" applyBorder="1" applyAlignment="1">
      <alignment horizontal="center" vertical="center"/>
    </xf>
    <xf numFmtId="41" fontId="2" fillId="0" borderId="32" xfId="17" applyFont="1" applyBorder="1" applyAlignment="1">
      <alignment vertical="center"/>
    </xf>
    <xf numFmtId="41" fontId="2" fillId="0" borderId="32" xfId="17" applyNumberFormat="1" applyFont="1" applyBorder="1" applyAlignment="1">
      <alignment vertical="center"/>
    </xf>
    <xf numFmtId="41" fontId="2" fillId="0" borderId="32" xfId="0" applyNumberFormat="1" applyFont="1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41" fontId="14" fillId="0" borderId="0" xfId="17" applyFont="1" applyBorder="1" applyAlignment="1">
      <alignment vertical="center"/>
    </xf>
    <xf numFmtId="41" fontId="14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41" fontId="2" fillId="0" borderId="19" xfId="17" applyFont="1" applyBorder="1" applyAlignment="1">
      <alignment horizontal="center" vertical="center"/>
    </xf>
    <xf numFmtId="41" fontId="2" fillId="0" borderId="16" xfId="17" applyFont="1" applyBorder="1" applyAlignment="1">
      <alignment horizontal="center" vertical="center"/>
    </xf>
    <xf numFmtId="41" fontId="2" fillId="0" borderId="16" xfId="17" applyFont="1" applyBorder="1" applyAlignment="1" quotePrefix="1">
      <alignment horizontal="center" vertical="center"/>
    </xf>
    <xf numFmtId="41" fontId="2" fillId="0" borderId="17" xfId="17" applyFont="1" applyBorder="1" applyAlignment="1" quotePrefix="1">
      <alignment horizontal="center" vertical="center"/>
    </xf>
    <xf numFmtId="0" fontId="11" fillId="0" borderId="28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41" fontId="2" fillId="0" borderId="38" xfId="17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41" fontId="2" fillId="0" borderId="30" xfId="17" applyNumberFormat="1" applyFont="1" applyFill="1" applyBorder="1" applyAlignment="1">
      <alignment vertical="center"/>
    </xf>
    <xf numFmtId="41" fontId="2" fillId="0" borderId="30" xfId="17" applyFont="1" applyFill="1" applyBorder="1" applyAlignment="1">
      <alignment vertical="center"/>
    </xf>
    <xf numFmtId="41" fontId="2" fillId="0" borderId="30" xfId="0" applyNumberFormat="1" applyFont="1" applyFill="1" applyBorder="1" applyAlignment="1">
      <alignment vertical="center"/>
    </xf>
    <xf numFmtId="0" fontId="2" fillId="0" borderId="39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/>
    </xf>
    <xf numFmtId="41" fontId="14" fillId="0" borderId="36" xfId="17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vertical="center"/>
    </xf>
    <xf numFmtId="41" fontId="14" fillId="0" borderId="36" xfId="0" applyNumberFormat="1" applyFont="1" applyFill="1" applyBorder="1" applyAlignment="1">
      <alignment vertical="center"/>
    </xf>
    <xf numFmtId="41" fontId="14" fillId="0" borderId="36" xfId="17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41" fontId="14" fillId="0" borderId="13" xfId="17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41" fontId="14" fillId="0" borderId="18" xfId="17" applyFont="1" applyFill="1" applyBorder="1" applyAlignment="1">
      <alignment horizontal="center" vertical="center"/>
    </xf>
    <xf numFmtId="41" fontId="14" fillId="0" borderId="18" xfId="0" applyNumberFormat="1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41" fontId="14" fillId="0" borderId="41" xfId="17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1" fontId="2" fillId="0" borderId="0" xfId="17" applyFont="1" applyFill="1" applyAlignment="1">
      <alignment horizontal="center" vertical="center"/>
    </xf>
    <xf numFmtId="41" fontId="2" fillId="0" borderId="13" xfId="17" applyFont="1" applyFill="1" applyBorder="1" applyAlignment="1">
      <alignment vertical="center"/>
    </xf>
    <xf numFmtId="41" fontId="14" fillId="0" borderId="13" xfId="0" applyNumberFormat="1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41" fontId="14" fillId="0" borderId="13" xfId="17" applyFont="1" applyFill="1" applyBorder="1" applyAlignment="1">
      <alignment vertical="center"/>
    </xf>
    <xf numFmtId="0" fontId="12" fillId="0" borderId="28" xfId="0" applyFont="1" applyFill="1" applyBorder="1" applyAlignment="1">
      <alignment horizontal="distributed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distributed" vertical="center"/>
    </xf>
    <xf numFmtId="41" fontId="2" fillId="0" borderId="6" xfId="17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2" fillId="0" borderId="8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41" fontId="2" fillId="0" borderId="1" xfId="17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41" fontId="12" fillId="0" borderId="2" xfId="17" applyFont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12" fillId="0" borderId="1" xfId="17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42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41" fontId="12" fillId="0" borderId="6" xfId="17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4" xfId="0" applyFont="1" applyFill="1" applyBorder="1" applyAlignment="1">
      <alignment horizontal="distributed" vertical="center"/>
    </xf>
    <xf numFmtId="0" fontId="12" fillId="0" borderId="9" xfId="0" applyFont="1" applyFill="1" applyBorder="1" applyAlignment="1">
      <alignment horizontal="distributed" vertical="center"/>
    </xf>
    <xf numFmtId="0" fontId="12" fillId="0" borderId="8" xfId="0" applyFont="1" applyFill="1" applyBorder="1" applyAlignment="1">
      <alignment horizontal="distributed" vertical="center"/>
    </xf>
    <xf numFmtId="0" fontId="12" fillId="0" borderId="5" xfId="0" applyFont="1" applyFill="1" applyBorder="1" applyAlignment="1">
      <alignment horizontal="distributed" vertical="center"/>
    </xf>
    <xf numFmtId="41" fontId="12" fillId="0" borderId="1" xfId="17" applyFont="1" applyFill="1" applyBorder="1" applyAlignment="1">
      <alignment horizontal="center" vertical="center"/>
    </xf>
    <xf numFmtId="41" fontId="12" fillId="0" borderId="6" xfId="17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42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1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4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2" fillId="0" borderId="6" xfId="0" applyFont="1" applyBorder="1" applyAlignment="1">
      <alignment horizontal="distributed" vertical="center"/>
    </xf>
    <xf numFmtId="0" fontId="0" fillId="0" borderId="42" xfId="0" applyBorder="1" applyAlignment="1">
      <alignment horizontal="left" vertical="center"/>
    </xf>
    <xf numFmtId="41" fontId="12" fillId="0" borderId="2" xfId="17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4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2" fillId="0" borderId="44" xfId="0" applyFont="1" applyBorder="1" applyAlignment="1">
      <alignment horizontal="center" vertical="center" wrapText="1"/>
    </xf>
    <xf numFmtId="0" fontId="0" fillId="0" borderId="44" xfId="0" applyBorder="1" applyAlignment="1">
      <alignment vertical="center"/>
    </xf>
    <xf numFmtId="0" fontId="2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9" fontId="19" fillId="0" borderId="41" xfId="0" applyNumberFormat="1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9" fontId="2" fillId="0" borderId="41" xfId="0" applyNumberFormat="1" applyFont="1" applyBorder="1" applyAlignment="1">
      <alignment horizontal="center" vertical="center"/>
    </xf>
    <xf numFmtId="9" fontId="2" fillId="0" borderId="4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41" fontId="14" fillId="0" borderId="13" xfId="17" applyFont="1" applyFill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9" fontId="2" fillId="0" borderId="53" xfId="0" applyNumberFormat="1" applyFont="1" applyBorder="1" applyAlignment="1">
      <alignment horizontal="center" vertical="center"/>
    </xf>
    <xf numFmtId="9" fontId="2" fillId="0" borderId="2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41" fontId="14" fillId="0" borderId="1" xfId="17" applyFont="1" applyFill="1" applyBorder="1" applyAlignment="1">
      <alignment horizontal="center" vertical="center"/>
    </xf>
    <xf numFmtId="41" fontId="14" fillId="0" borderId="6" xfId="17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9" fontId="2" fillId="0" borderId="52" xfId="0" applyNumberFormat="1" applyFont="1" applyBorder="1" applyAlignment="1">
      <alignment horizontal="center" vertical="center"/>
    </xf>
    <xf numFmtId="9" fontId="2" fillId="0" borderId="25" xfId="0" applyNumberFormat="1" applyFont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9" fontId="2" fillId="0" borderId="57" xfId="0" applyNumberFormat="1" applyFont="1" applyBorder="1" applyAlignment="1">
      <alignment horizontal="center" vertical="center"/>
    </xf>
    <xf numFmtId="9" fontId="2" fillId="0" borderId="58" xfId="0" applyNumberFormat="1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9" fontId="2" fillId="0" borderId="43" xfId="0" applyNumberFormat="1" applyFont="1" applyBorder="1" applyAlignment="1">
      <alignment horizontal="center" vertical="center"/>
    </xf>
    <xf numFmtId="41" fontId="19" fillId="0" borderId="41" xfId="17" applyFont="1" applyBorder="1" applyAlignment="1">
      <alignment horizontal="center" vertical="center"/>
    </xf>
    <xf numFmtId="41" fontId="19" fillId="0" borderId="40" xfId="17" applyFont="1" applyBorder="1" applyAlignment="1">
      <alignment horizontal="center" vertical="center"/>
    </xf>
    <xf numFmtId="9" fontId="2" fillId="0" borderId="60" xfId="0" applyNumberFormat="1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9" fontId="19" fillId="0" borderId="53" xfId="0" applyNumberFormat="1" applyFont="1" applyBorder="1" applyAlignment="1">
      <alignment horizontal="center" vertical="center"/>
    </xf>
    <xf numFmtId="9" fontId="2" fillId="0" borderId="9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9" fontId="2" fillId="0" borderId="54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1" fontId="2" fillId="0" borderId="61" xfId="17" applyFont="1" applyBorder="1" applyAlignment="1">
      <alignment horizontal="center" vertical="center"/>
    </xf>
    <xf numFmtId="41" fontId="2" fillId="0" borderId="26" xfId="17" applyFont="1" applyBorder="1" applyAlignment="1">
      <alignment horizontal="center" vertical="center"/>
    </xf>
    <xf numFmtId="41" fontId="14" fillId="0" borderId="41" xfId="17" applyFont="1" applyFill="1" applyBorder="1" applyAlignment="1">
      <alignment horizontal="center" vertical="center"/>
    </xf>
    <xf numFmtId="41" fontId="14" fillId="0" borderId="40" xfId="17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1" fontId="2" fillId="0" borderId="54" xfId="17" applyFont="1" applyBorder="1" applyAlignment="1">
      <alignment horizontal="center" vertical="center"/>
    </xf>
    <xf numFmtId="41" fontId="2" fillId="0" borderId="25" xfId="17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1" fontId="2" fillId="0" borderId="34" xfId="17" applyFont="1" applyBorder="1" applyAlignment="1">
      <alignment horizontal="center" vertical="center"/>
    </xf>
    <xf numFmtId="41" fontId="2" fillId="0" borderId="24" xfId="17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14" fillId="0" borderId="64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457200</xdr:colOff>
      <xdr:row>0</xdr:row>
      <xdr:rowOff>600075</xdr:rowOff>
    </xdr:from>
    <xdr:to>
      <xdr:col>10</xdr:col>
      <xdr:colOff>504825</xdr:colOff>
      <xdr:row>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7315200" y="600075"/>
          <a:ext cx="8096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457200</xdr:colOff>
      <xdr:row>0</xdr:row>
      <xdr:rowOff>609600</xdr:rowOff>
    </xdr:from>
    <xdr:to>
      <xdr:col>10</xdr:col>
      <xdr:colOff>504825</xdr:colOff>
      <xdr:row>1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7315200" y="609600"/>
          <a:ext cx="8096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25</xdr:row>
      <xdr:rowOff>28575</xdr:rowOff>
    </xdr:from>
    <xdr:ext cx="95250" cy="228600"/>
    <xdr:sp>
      <xdr:nvSpPr>
        <xdr:cNvPr id="1" name="TextBox 1"/>
        <xdr:cNvSpPr txBox="1">
          <a:spLocks noChangeArrowheads="1"/>
        </xdr:cNvSpPr>
      </xdr:nvSpPr>
      <xdr:spPr>
        <a:xfrm>
          <a:off x="1695450" y="592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95250" cy="228600"/>
    <xdr:sp>
      <xdr:nvSpPr>
        <xdr:cNvPr id="2" name="TextBox 2"/>
        <xdr:cNvSpPr txBox="1">
          <a:spLocks noChangeArrowheads="1"/>
        </xdr:cNvSpPr>
      </xdr:nvSpPr>
      <xdr:spPr>
        <a:xfrm>
          <a:off x="1695450" y="681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95250" cy="228600"/>
    <xdr:sp>
      <xdr:nvSpPr>
        <xdr:cNvPr id="3" name="TextBox 3"/>
        <xdr:cNvSpPr txBox="1">
          <a:spLocks noChangeArrowheads="1"/>
        </xdr:cNvSpPr>
      </xdr:nvSpPr>
      <xdr:spPr>
        <a:xfrm>
          <a:off x="1695450" y="681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28575</xdr:rowOff>
    </xdr:from>
    <xdr:ext cx="95250" cy="228600"/>
    <xdr:sp>
      <xdr:nvSpPr>
        <xdr:cNvPr id="4" name="TextBox 4"/>
        <xdr:cNvSpPr txBox="1">
          <a:spLocks noChangeArrowheads="1"/>
        </xdr:cNvSpPr>
      </xdr:nvSpPr>
      <xdr:spPr>
        <a:xfrm>
          <a:off x="1695450" y="5467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95250" cy="228600"/>
    <xdr:sp>
      <xdr:nvSpPr>
        <xdr:cNvPr id="5" name="TextBox 5"/>
        <xdr:cNvSpPr txBox="1">
          <a:spLocks noChangeArrowheads="1"/>
        </xdr:cNvSpPr>
      </xdr:nvSpPr>
      <xdr:spPr>
        <a:xfrm>
          <a:off x="1695450" y="681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95250" cy="228600"/>
    <xdr:sp>
      <xdr:nvSpPr>
        <xdr:cNvPr id="6" name="TextBox 6"/>
        <xdr:cNvSpPr txBox="1">
          <a:spLocks noChangeArrowheads="1"/>
        </xdr:cNvSpPr>
      </xdr:nvSpPr>
      <xdr:spPr>
        <a:xfrm>
          <a:off x="1695450" y="681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95250" cy="228600"/>
    <xdr:sp>
      <xdr:nvSpPr>
        <xdr:cNvPr id="7" name="TextBox 7"/>
        <xdr:cNvSpPr txBox="1">
          <a:spLocks noChangeArrowheads="1"/>
        </xdr:cNvSpPr>
      </xdr:nvSpPr>
      <xdr:spPr>
        <a:xfrm>
          <a:off x="11925300" y="1085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95250" cy="228600"/>
    <xdr:sp>
      <xdr:nvSpPr>
        <xdr:cNvPr id="8" name="TextBox 8"/>
        <xdr:cNvSpPr txBox="1">
          <a:spLocks noChangeArrowheads="1"/>
        </xdr:cNvSpPr>
      </xdr:nvSpPr>
      <xdr:spPr>
        <a:xfrm>
          <a:off x="11925300" y="2924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95250" cy="228600"/>
    <xdr:sp>
      <xdr:nvSpPr>
        <xdr:cNvPr id="9" name="TextBox 9"/>
        <xdr:cNvSpPr txBox="1">
          <a:spLocks noChangeArrowheads="1"/>
        </xdr:cNvSpPr>
      </xdr:nvSpPr>
      <xdr:spPr>
        <a:xfrm>
          <a:off x="11925300" y="2924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95250" cy="228600"/>
    <xdr:sp>
      <xdr:nvSpPr>
        <xdr:cNvPr id="10" name="TextBox 10"/>
        <xdr:cNvSpPr txBox="1">
          <a:spLocks noChangeArrowheads="1"/>
        </xdr:cNvSpPr>
      </xdr:nvSpPr>
      <xdr:spPr>
        <a:xfrm>
          <a:off x="11925300" y="1085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95250" cy="228600"/>
    <xdr:sp>
      <xdr:nvSpPr>
        <xdr:cNvPr id="11" name="TextBox 11"/>
        <xdr:cNvSpPr txBox="1">
          <a:spLocks noChangeArrowheads="1"/>
        </xdr:cNvSpPr>
      </xdr:nvSpPr>
      <xdr:spPr>
        <a:xfrm>
          <a:off x="10201275" y="3152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95250" cy="228600"/>
    <xdr:sp>
      <xdr:nvSpPr>
        <xdr:cNvPr id="12" name="TextBox 12"/>
        <xdr:cNvSpPr txBox="1">
          <a:spLocks noChangeArrowheads="1"/>
        </xdr:cNvSpPr>
      </xdr:nvSpPr>
      <xdr:spPr>
        <a:xfrm>
          <a:off x="10201275" y="3152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95250" cy="228600"/>
    <xdr:sp>
      <xdr:nvSpPr>
        <xdr:cNvPr id="13" name="TextBox 15"/>
        <xdr:cNvSpPr txBox="1">
          <a:spLocks noChangeArrowheads="1"/>
        </xdr:cNvSpPr>
      </xdr:nvSpPr>
      <xdr:spPr>
        <a:xfrm>
          <a:off x="1695450" y="6581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95250" cy="228600"/>
    <xdr:sp>
      <xdr:nvSpPr>
        <xdr:cNvPr id="14" name="TextBox 16"/>
        <xdr:cNvSpPr txBox="1">
          <a:spLocks noChangeArrowheads="1"/>
        </xdr:cNvSpPr>
      </xdr:nvSpPr>
      <xdr:spPr>
        <a:xfrm>
          <a:off x="1695450" y="6581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0</xdr:rowOff>
    </xdr:from>
    <xdr:ext cx="95250" cy="228600"/>
    <xdr:sp>
      <xdr:nvSpPr>
        <xdr:cNvPr id="15" name="TextBox 27"/>
        <xdr:cNvSpPr txBox="1">
          <a:spLocks noChangeArrowheads="1"/>
        </xdr:cNvSpPr>
      </xdr:nvSpPr>
      <xdr:spPr>
        <a:xfrm>
          <a:off x="11925300" y="1781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14</xdr:col>
      <xdr:colOff>0</xdr:colOff>
      <xdr:row>14</xdr:row>
      <xdr:rowOff>0</xdr:rowOff>
    </xdr:from>
    <xdr:ext cx="95250" cy="228600"/>
    <xdr:sp>
      <xdr:nvSpPr>
        <xdr:cNvPr id="16" name="TextBox 28"/>
        <xdr:cNvSpPr txBox="1">
          <a:spLocks noChangeArrowheads="1"/>
        </xdr:cNvSpPr>
      </xdr:nvSpPr>
      <xdr:spPr>
        <a:xfrm>
          <a:off x="11925300" y="338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14</xdr:col>
      <xdr:colOff>0</xdr:colOff>
      <xdr:row>14</xdr:row>
      <xdr:rowOff>0</xdr:rowOff>
    </xdr:from>
    <xdr:ext cx="95250" cy="228600"/>
    <xdr:sp>
      <xdr:nvSpPr>
        <xdr:cNvPr id="17" name="TextBox 29"/>
        <xdr:cNvSpPr txBox="1">
          <a:spLocks noChangeArrowheads="1"/>
        </xdr:cNvSpPr>
      </xdr:nvSpPr>
      <xdr:spPr>
        <a:xfrm>
          <a:off x="11925300" y="3381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0</xdr:rowOff>
    </xdr:from>
    <xdr:ext cx="95250" cy="228600"/>
    <xdr:sp>
      <xdr:nvSpPr>
        <xdr:cNvPr id="18" name="TextBox 30"/>
        <xdr:cNvSpPr txBox="1">
          <a:spLocks noChangeArrowheads="1"/>
        </xdr:cNvSpPr>
      </xdr:nvSpPr>
      <xdr:spPr>
        <a:xfrm>
          <a:off x="11925300" y="1781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12</xdr:col>
      <xdr:colOff>0</xdr:colOff>
      <xdr:row>15</xdr:row>
      <xdr:rowOff>0</xdr:rowOff>
    </xdr:from>
    <xdr:ext cx="95250" cy="228600"/>
    <xdr:sp>
      <xdr:nvSpPr>
        <xdr:cNvPr id="19" name="TextBox 31"/>
        <xdr:cNvSpPr txBox="1">
          <a:spLocks noChangeArrowheads="1"/>
        </xdr:cNvSpPr>
      </xdr:nvSpPr>
      <xdr:spPr>
        <a:xfrm>
          <a:off x="10201275" y="360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12</xdr:col>
      <xdr:colOff>0</xdr:colOff>
      <xdr:row>15</xdr:row>
      <xdr:rowOff>0</xdr:rowOff>
    </xdr:from>
    <xdr:ext cx="95250" cy="228600"/>
    <xdr:sp>
      <xdr:nvSpPr>
        <xdr:cNvPr id="20" name="TextBox 32"/>
        <xdr:cNvSpPr txBox="1">
          <a:spLocks noChangeArrowheads="1"/>
        </xdr:cNvSpPr>
      </xdr:nvSpPr>
      <xdr:spPr>
        <a:xfrm>
          <a:off x="10201275" y="360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95250" cy="228600"/>
    <xdr:sp>
      <xdr:nvSpPr>
        <xdr:cNvPr id="21" name="TextBox 45"/>
        <xdr:cNvSpPr txBox="1">
          <a:spLocks noChangeArrowheads="1"/>
        </xdr:cNvSpPr>
      </xdr:nvSpPr>
      <xdr:spPr>
        <a:xfrm>
          <a:off x="11925300" y="2695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95250" cy="228600"/>
    <xdr:sp>
      <xdr:nvSpPr>
        <xdr:cNvPr id="22" name="TextBox 46"/>
        <xdr:cNvSpPr txBox="1">
          <a:spLocks noChangeArrowheads="1"/>
        </xdr:cNvSpPr>
      </xdr:nvSpPr>
      <xdr:spPr>
        <a:xfrm>
          <a:off x="11925300" y="2695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14</xdr:col>
      <xdr:colOff>0</xdr:colOff>
      <xdr:row>13</xdr:row>
      <xdr:rowOff>0</xdr:rowOff>
    </xdr:from>
    <xdr:ext cx="95250" cy="228600"/>
    <xdr:sp>
      <xdr:nvSpPr>
        <xdr:cNvPr id="23" name="TextBox 47"/>
        <xdr:cNvSpPr txBox="1">
          <a:spLocks noChangeArrowheads="1"/>
        </xdr:cNvSpPr>
      </xdr:nvSpPr>
      <xdr:spPr>
        <a:xfrm>
          <a:off x="11925300" y="3152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14</xdr:col>
      <xdr:colOff>0</xdr:colOff>
      <xdr:row>13</xdr:row>
      <xdr:rowOff>0</xdr:rowOff>
    </xdr:from>
    <xdr:ext cx="95250" cy="228600"/>
    <xdr:sp>
      <xdr:nvSpPr>
        <xdr:cNvPr id="24" name="TextBox 48"/>
        <xdr:cNvSpPr txBox="1">
          <a:spLocks noChangeArrowheads="1"/>
        </xdr:cNvSpPr>
      </xdr:nvSpPr>
      <xdr:spPr>
        <a:xfrm>
          <a:off x="11925300" y="3152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28575</xdr:rowOff>
    </xdr:from>
    <xdr:ext cx="95250" cy="228600"/>
    <xdr:sp>
      <xdr:nvSpPr>
        <xdr:cNvPr id="25" name="TextBox 49"/>
        <xdr:cNvSpPr txBox="1">
          <a:spLocks noChangeArrowheads="1"/>
        </xdr:cNvSpPr>
      </xdr:nvSpPr>
      <xdr:spPr>
        <a:xfrm>
          <a:off x="1695450" y="5695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18</xdr:row>
      <xdr:rowOff>9525</xdr:rowOff>
    </xdr:from>
    <xdr:ext cx="95250" cy="228600"/>
    <xdr:sp>
      <xdr:nvSpPr>
        <xdr:cNvPr id="1" name="TextBox 1"/>
        <xdr:cNvSpPr txBox="1">
          <a:spLocks noChangeArrowheads="1"/>
        </xdr:cNvSpPr>
      </xdr:nvSpPr>
      <xdr:spPr>
        <a:xfrm>
          <a:off x="0" y="4391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95250" cy="228600"/>
    <xdr:sp>
      <xdr:nvSpPr>
        <xdr:cNvPr id="2" name="TextBox 2"/>
        <xdr:cNvSpPr txBox="1">
          <a:spLocks noChangeArrowheads="1"/>
        </xdr:cNvSpPr>
      </xdr:nvSpPr>
      <xdr:spPr>
        <a:xfrm>
          <a:off x="0" y="557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95250" cy="228600"/>
    <xdr:sp>
      <xdr:nvSpPr>
        <xdr:cNvPr id="3" name="TextBox 3"/>
        <xdr:cNvSpPr txBox="1">
          <a:spLocks noChangeArrowheads="1"/>
        </xdr:cNvSpPr>
      </xdr:nvSpPr>
      <xdr:spPr>
        <a:xfrm>
          <a:off x="0" y="557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9525</xdr:rowOff>
    </xdr:from>
    <xdr:ext cx="95250" cy="228600"/>
    <xdr:sp>
      <xdr:nvSpPr>
        <xdr:cNvPr id="4" name="TextBox 4"/>
        <xdr:cNvSpPr txBox="1">
          <a:spLocks noChangeArrowheads="1"/>
        </xdr:cNvSpPr>
      </xdr:nvSpPr>
      <xdr:spPr>
        <a:xfrm>
          <a:off x="0" y="4152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95250" cy="228600"/>
    <xdr:sp>
      <xdr:nvSpPr>
        <xdr:cNvPr id="5" name="TextBox 5"/>
        <xdr:cNvSpPr txBox="1">
          <a:spLocks noChangeArrowheads="1"/>
        </xdr:cNvSpPr>
      </xdr:nvSpPr>
      <xdr:spPr>
        <a:xfrm>
          <a:off x="0" y="557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95250" cy="228600"/>
    <xdr:sp>
      <xdr:nvSpPr>
        <xdr:cNvPr id="6" name="TextBox 6"/>
        <xdr:cNvSpPr txBox="1">
          <a:spLocks noChangeArrowheads="1"/>
        </xdr:cNvSpPr>
      </xdr:nvSpPr>
      <xdr:spPr>
        <a:xfrm>
          <a:off x="0" y="557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4:L19"/>
  <sheetViews>
    <sheetView tabSelected="1" zoomScale="80" zoomScaleNormal="80" workbookViewId="0" topLeftCell="A1">
      <selection activeCell="D33" sqref="D33"/>
    </sheetView>
  </sheetViews>
  <sheetFormatPr defaultColWidth="8.88671875" defaultRowHeight="13.5"/>
  <cols>
    <col min="1" max="16384" width="8.88671875" style="1" customWidth="1"/>
  </cols>
  <sheetData>
    <row r="1" ht="81" customHeight="1"/>
    <row r="4" spans="1:12" ht="56.25" customHeight="1">
      <c r="A4" s="192" t="s">
        <v>277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</row>
    <row r="17" spans="1:12" ht="22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22.5">
      <c r="A18" s="193" t="s">
        <v>188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</row>
    <row r="19" spans="1:12" ht="13.5">
      <c r="A19" s="194"/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</row>
  </sheetData>
  <mergeCells count="3">
    <mergeCell ref="A4:L4"/>
    <mergeCell ref="A18:L18"/>
    <mergeCell ref="A19:L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4:L149"/>
  <sheetViews>
    <sheetView zoomScale="80" zoomScaleNormal="80" workbookViewId="0" topLeftCell="A1">
      <selection activeCell="D33" sqref="D33"/>
    </sheetView>
  </sheetViews>
  <sheetFormatPr defaultColWidth="8.88671875" defaultRowHeight="13.5"/>
  <cols>
    <col min="1" max="16384" width="8.88671875" style="1" customWidth="1"/>
  </cols>
  <sheetData>
    <row r="1" ht="81" customHeight="1"/>
    <row r="4" spans="1:12" ht="56.25" customHeight="1">
      <c r="A4" s="192" t="s">
        <v>277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</row>
    <row r="17" spans="1:12" ht="22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22.5">
      <c r="A18" s="193" t="s">
        <v>188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</row>
    <row r="19" spans="1:12" ht="13.5">
      <c r="A19" s="194"/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</row>
    <row r="29" spans="1:12" ht="27">
      <c r="A29" s="195" t="s">
        <v>52</v>
      </c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</row>
    <row r="30" ht="35.25" customHeight="1"/>
    <row r="31" spans="3:11" ht="18.75">
      <c r="C31" s="4" t="s">
        <v>53</v>
      </c>
      <c r="D31" s="4" t="s">
        <v>54</v>
      </c>
      <c r="E31" s="4"/>
      <c r="F31" s="4"/>
      <c r="G31" s="4"/>
      <c r="H31" s="4"/>
      <c r="I31" s="5"/>
      <c r="J31" s="5"/>
      <c r="K31" s="5"/>
    </row>
    <row r="32" spans="3:11" ht="18.75">
      <c r="C32" s="4"/>
      <c r="D32" s="4"/>
      <c r="E32" s="4"/>
      <c r="F32" s="4"/>
      <c r="G32" s="4"/>
      <c r="H32" s="4"/>
      <c r="I32" s="5"/>
      <c r="J32" s="5"/>
      <c r="K32" s="5"/>
    </row>
    <row r="33" spans="3:11" ht="18.75">
      <c r="C33" s="4"/>
      <c r="D33" s="4" t="s">
        <v>296</v>
      </c>
      <c r="E33" s="4"/>
      <c r="F33" s="4"/>
      <c r="G33" s="4"/>
      <c r="H33" s="4"/>
      <c r="I33" s="5"/>
      <c r="J33" s="5"/>
      <c r="K33" s="5"/>
    </row>
    <row r="34" spans="3:11" ht="18.75">
      <c r="C34" s="4"/>
      <c r="D34" s="4"/>
      <c r="E34" s="4"/>
      <c r="F34" s="4"/>
      <c r="G34" s="4"/>
      <c r="H34" s="4"/>
      <c r="I34" s="5"/>
      <c r="J34" s="5"/>
      <c r="K34" s="5"/>
    </row>
    <row r="35" spans="3:11" ht="18.75">
      <c r="C35" s="4" t="s">
        <v>47</v>
      </c>
      <c r="D35" s="4" t="s">
        <v>48</v>
      </c>
      <c r="E35" s="4"/>
      <c r="F35" s="4"/>
      <c r="G35" s="4"/>
      <c r="H35" s="4"/>
      <c r="I35" s="5"/>
      <c r="J35" s="5"/>
      <c r="K35" s="5"/>
    </row>
    <row r="36" spans="3:11" ht="18.75">
      <c r="C36" s="4"/>
      <c r="D36" s="4"/>
      <c r="E36" s="4"/>
      <c r="F36" s="4"/>
      <c r="G36" s="4"/>
      <c r="H36" s="4"/>
      <c r="I36" s="5"/>
      <c r="J36" s="5"/>
      <c r="K36" s="5"/>
    </row>
    <row r="37" spans="3:11" ht="18.75">
      <c r="C37" s="4"/>
      <c r="D37" s="4" t="s">
        <v>55</v>
      </c>
      <c r="E37" s="4"/>
      <c r="F37" s="4"/>
      <c r="G37" s="4"/>
      <c r="H37" s="4"/>
      <c r="I37" s="5"/>
      <c r="J37" s="5"/>
      <c r="K37" s="5"/>
    </row>
    <row r="38" spans="3:11" ht="18.75">
      <c r="C38" s="4"/>
      <c r="D38" s="4" t="s">
        <v>49</v>
      </c>
      <c r="E38" s="4"/>
      <c r="F38" s="4"/>
      <c r="G38" s="4"/>
      <c r="H38" s="4"/>
      <c r="I38" s="5"/>
      <c r="J38" s="5"/>
      <c r="K38" s="5"/>
    </row>
    <row r="39" spans="3:11" ht="18.75">
      <c r="C39" s="4"/>
      <c r="D39" s="4"/>
      <c r="E39" s="4"/>
      <c r="F39" s="4"/>
      <c r="G39" s="4"/>
      <c r="H39" s="4"/>
      <c r="I39" s="5"/>
      <c r="J39" s="5"/>
      <c r="K39" s="5"/>
    </row>
    <row r="40" spans="3:11" ht="18.75">
      <c r="C40" s="4" t="s">
        <v>50</v>
      </c>
      <c r="D40" s="4" t="s">
        <v>51</v>
      </c>
      <c r="E40" s="4"/>
      <c r="F40" s="4"/>
      <c r="G40" s="4"/>
      <c r="H40" s="4"/>
      <c r="I40" s="5"/>
      <c r="J40" s="5"/>
      <c r="K40" s="5"/>
    </row>
    <row r="41" spans="3:11" ht="18.75">
      <c r="C41" s="4"/>
      <c r="D41" s="4"/>
      <c r="E41" s="4"/>
      <c r="F41" s="4"/>
      <c r="G41" s="4"/>
      <c r="H41" s="4"/>
      <c r="I41" s="5"/>
      <c r="J41" s="5"/>
      <c r="K41" s="5"/>
    </row>
    <row r="42" spans="3:11" ht="18.75">
      <c r="C42" s="4"/>
      <c r="D42" s="4"/>
      <c r="E42" s="4"/>
      <c r="F42" s="4"/>
      <c r="G42" s="4"/>
      <c r="H42" s="4"/>
      <c r="I42" s="5"/>
      <c r="J42" s="5"/>
      <c r="K42" s="5"/>
    </row>
    <row r="43" spans="3:8" ht="20.25">
      <c r="C43" s="6"/>
      <c r="D43" s="6"/>
      <c r="E43" s="6"/>
      <c r="F43" s="6"/>
      <c r="G43" s="6"/>
      <c r="H43" s="6"/>
    </row>
    <row r="44" spans="3:8" ht="20.25">
      <c r="C44" s="6"/>
      <c r="D44" s="6"/>
      <c r="E44" s="6"/>
      <c r="F44" s="6"/>
      <c r="G44" s="6"/>
      <c r="H44" s="6"/>
    </row>
    <row r="45" spans="3:8" ht="20.25">
      <c r="C45" s="6"/>
      <c r="D45" s="6"/>
      <c r="E45" s="6"/>
      <c r="F45" s="6"/>
      <c r="G45" s="6"/>
      <c r="H45" s="6"/>
    </row>
    <row r="59" spans="1:12" ht="46.5">
      <c r="A59" s="192" t="s">
        <v>0</v>
      </c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</row>
    <row r="89" spans="1:12" ht="46.5">
      <c r="A89" s="192" t="s">
        <v>1</v>
      </c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</row>
    <row r="119" spans="1:12" ht="46.5">
      <c r="A119" s="192" t="s">
        <v>2</v>
      </c>
      <c r="B119" s="192"/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</row>
    <row r="149" spans="1:12" ht="46.5">
      <c r="A149" s="192" t="s">
        <v>3</v>
      </c>
      <c r="B149" s="192"/>
      <c r="C149" s="192"/>
      <c r="D149" s="192"/>
      <c r="E149" s="192"/>
      <c r="F149" s="192"/>
      <c r="G149" s="192"/>
      <c r="H149" s="192"/>
      <c r="I149" s="192"/>
      <c r="J149" s="192"/>
      <c r="K149" s="192"/>
      <c r="L149" s="192"/>
    </row>
  </sheetData>
  <mergeCells count="8">
    <mergeCell ref="A149:L149"/>
    <mergeCell ref="A59:L59"/>
    <mergeCell ref="A89:L89"/>
    <mergeCell ref="A119:L119"/>
    <mergeCell ref="A4:L4"/>
    <mergeCell ref="A18:L18"/>
    <mergeCell ref="A19:L19"/>
    <mergeCell ref="A29:L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75"/>
  <sheetViews>
    <sheetView zoomScale="90" zoomScaleNormal="90" workbookViewId="0" topLeftCell="A1">
      <selection activeCell="E19" sqref="E19:E20"/>
    </sheetView>
  </sheetViews>
  <sheetFormatPr defaultColWidth="8.88671875" defaultRowHeight="13.5"/>
  <cols>
    <col min="1" max="1" width="0.44140625" style="1" customWidth="1"/>
    <col min="2" max="4" width="13.88671875" style="1" customWidth="1"/>
    <col min="5" max="6" width="14.99609375" style="1" customWidth="1"/>
    <col min="7" max="7" width="14.99609375" style="8" customWidth="1"/>
    <col min="8" max="9" width="17.88671875" style="9" customWidth="1"/>
    <col min="10" max="16384" width="8.88671875" style="1" customWidth="1"/>
  </cols>
  <sheetData>
    <row r="1" ht="13.5">
      <c r="B1" s="7" t="s">
        <v>190</v>
      </c>
    </row>
    <row r="2" spans="2:9" ht="33" customHeight="1">
      <c r="B2" s="178" t="s">
        <v>191</v>
      </c>
      <c r="C2" s="178"/>
      <c r="D2" s="178"/>
      <c r="E2" s="178"/>
      <c r="F2" s="178"/>
      <c r="G2" s="178"/>
      <c r="H2" s="178"/>
      <c r="I2" s="178"/>
    </row>
    <row r="3" spans="2:9" ht="21" customHeight="1">
      <c r="B3" s="194" t="s">
        <v>282</v>
      </c>
      <c r="C3" s="194"/>
      <c r="D3" s="194"/>
      <c r="E3" s="194"/>
      <c r="F3" s="194"/>
      <c r="G3" s="194"/>
      <c r="H3" s="194"/>
      <c r="I3" s="194"/>
    </row>
    <row r="4" spans="2:9" ht="16.5" customHeight="1">
      <c r="B4" s="194"/>
      <c r="C4" s="194"/>
      <c r="D4" s="194"/>
      <c r="E4" s="194"/>
      <c r="F4" s="194"/>
      <c r="G4" s="194"/>
      <c r="H4" s="194"/>
      <c r="I4" s="194"/>
    </row>
    <row r="5" spans="2:9" s="26" customFormat="1" ht="18.75" customHeight="1">
      <c r="B5" s="167" t="s">
        <v>192</v>
      </c>
      <c r="C5" s="168"/>
      <c r="D5" s="168"/>
      <c r="E5" s="168"/>
      <c r="F5" s="168"/>
      <c r="G5" s="168"/>
      <c r="H5" s="124"/>
      <c r="I5" s="125"/>
    </row>
    <row r="6" spans="2:9" s="26" customFormat="1" ht="18.75" customHeight="1">
      <c r="B6" s="169"/>
      <c r="C6" s="170"/>
      <c r="D6" s="170"/>
      <c r="E6" s="170"/>
      <c r="F6" s="170"/>
      <c r="G6" s="170"/>
      <c r="H6" s="179" t="s">
        <v>193</v>
      </c>
      <c r="I6" s="180"/>
    </row>
    <row r="7" spans="2:9" s="26" customFormat="1" ht="20.25" customHeight="1">
      <c r="B7" s="186" t="s">
        <v>194</v>
      </c>
      <c r="C7" s="187"/>
      <c r="D7" s="188"/>
      <c r="E7" s="182" t="s">
        <v>280</v>
      </c>
      <c r="F7" s="182" t="s">
        <v>281</v>
      </c>
      <c r="G7" s="182" t="s">
        <v>195</v>
      </c>
      <c r="H7" s="189" t="s">
        <v>196</v>
      </c>
      <c r="I7" s="190"/>
    </row>
    <row r="8" spans="2:9" s="26" customFormat="1" ht="24" customHeight="1">
      <c r="B8" s="126" t="s">
        <v>197</v>
      </c>
      <c r="C8" s="126" t="s">
        <v>198</v>
      </c>
      <c r="D8" s="126" t="s">
        <v>199</v>
      </c>
      <c r="E8" s="172"/>
      <c r="F8" s="172"/>
      <c r="G8" s="172"/>
      <c r="H8" s="191"/>
      <c r="I8" s="181"/>
    </row>
    <row r="9" spans="2:9" ht="16.5" customHeight="1">
      <c r="B9" s="10">
        <v>5100</v>
      </c>
      <c r="C9" s="211"/>
      <c r="D9" s="211"/>
      <c r="E9" s="196">
        <f>+E11+E17</f>
        <v>11021760000</v>
      </c>
      <c r="F9" s="196">
        <f>+F11+F17</f>
        <v>10965988000</v>
      </c>
      <c r="G9" s="196">
        <f>+E9-F9</f>
        <v>55772000</v>
      </c>
      <c r="H9" s="198"/>
      <c r="I9" s="177"/>
    </row>
    <row r="10" spans="2:9" ht="16.5" customHeight="1">
      <c r="B10" s="11" t="s">
        <v>200</v>
      </c>
      <c r="C10" s="212"/>
      <c r="D10" s="212"/>
      <c r="E10" s="202"/>
      <c r="F10" s="202"/>
      <c r="G10" s="202"/>
      <c r="H10" s="183"/>
      <c r="I10" s="184"/>
    </row>
    <row r="11" spans="2:9" ht="16.5" customHeight="1">
      <c r="B11" s="12"/>
      <c r="C11" s="10">
        <v>5110</v>
      </c>
      <c r="D11" s="211"/>
      <c r="E11" s="196">
        <f>+E13+E15</f>
        <v>10123200000</v>
      </c>
      <c r="F11" s="196">
        <f>+F13+F15</f>
        <v>9845948000</v>
      </c>
      <c r="G11" s="196">
        <f>+E11-F11</f>
        <v>277252000</v>
      </c>
      <c r="H11" s="198"/>
      <c r="I11" s="177"/>
    </row>
    <row r="12" spans="2:9" ht="16.5" customHeight="1">
      <c r="B12" s="13"/>
      <c r="C12" s="11" t="s">
        <v>200</v>
      </c>
      <c r="D12" s="212"/>
      <c r="E12" s="202"/>
      <c r="F12" s="202"/>
      <c r="G12" s="202"/>
      <c r="H12" s="183"/>
      <c r="I12" s="184"/>
    </row>
    <row r="13" spans="2:9" ht="16.5" customHeight="1">
      <c r="B13" s="14"/>
      <c r="C13" s="12"/>
      <c r="D13" s="15">
        <v>5111</v>
      </c>
      <c r="E13" s="196">
        <v>600000000</v>
      </c>
      <c r="F13" s="196">
        <v>649500000</v>
      </c>
      <c r="G13" s="196">
        <f>+E13-F13</f>
        <v>-49500000</v>
      </c>
      <c r="H13" s="198" t="s">
        <v>285</v>
      </c>
      <c r="I13" s="177"/>
    </row>
    <row r="14" spans="2:9" ht="16.5" customHeight="1">
      <c r="B14" s="11"/>
      <c r="C14" s="11"/>
      <c r="D14" s="16" t="s">
        <v>201</v>
      </c>
      <c r="E14" s="202"/>
      <c r="F14" s="202"/>
      <c r="G14" s="202"/>
      <c r="H14" s="183"/>
      <c r="I14" s="184"/>
    </row>
    <row r="15" spans="2:9" ht="16.5" customHeight="1">
      <c r="B15" s="11"/>
      <c r="C15" s="12"/>
      <c r="D15" s="15">
        <v>5112</v>
      </c>
      <c r="E15" s="196">
        <v>9523200000</v>
      </c>
      <c r="F15" s="196">
        <v>9196448000</v>
      </c>
      <c r="G15" s="196">
        <f>+E15-F15</f>
        <v>326752000</v>
      </c>
      <c r="H15" s="198" t="s">
        <v>286</v>
      </c>
      <c r="I15" s="177"/>
    </row>
    <row r="16" spans="2:9" ht="16.5" customHeight="1">
      <c r="B16" s="11"/>
      <c r="C16" s="17"/>
      <c r="D16" s="16" t="s">
        <v>202</v>
      </c>
      <c r="E16" s="202"/>
      <c r="F16" s="202"/>
      <c r="G16" s="202"/>
      <c r="H16" s="183"/>
      <c r="I16" s="184"/>
    </row>
    <row r="17" spans="2:9" ht="16.5" customHeight="1">
      <c r="B17" s="11"/>
      <c r="C17" s="18">
        <v>5121</v>
      </c>
      <c r="D17" s="211"/>
      <c r="E17" s="185">
        <f>+E19</f>
        <v>898560000</v>
      </c>
      <c r="F17" s="185">
        <f>+F19</f>
        <v>1120040000</v>
      </c>
      <c r="G17" s="196">
        <f>+E17-F17</f>
        <v>-221480000</v>
      </c>
      <c r="H17" s="203"/>
      <c r="I17" s="204"/>
    </row>
    <row r="18" spans="2:9" ht="16.5" customHeight="1">
      <c r="B18" s="11"/>
      <c r="C18" s="19" t="s">
        <v>203</v>
      </c>
      <c r="D18" s="212"/>
      <c r="E18" s="202"/>
      <c r="F18" s="202"/>
      <c r="G18" s="202"/>
      <c r="H18" s="183"/>
      <c r="I18" s="184"/>
    </row>
    <row r="19" spans="2:9" ht="16.5" customHeight="1">
      <c r="B19" s="11"/>
      <c r="C19" s="18"/>
      <c r="D19" s="12">
        <v>5121</v>
      </c>
      <c r="E19" s="185">
        <v>898560000</v>
      </c>
      <c r="F19" s="185">
        <v>1120040000</v>
      </c>
      <c r="G19" s="196">
        <f>+E19-F19</f>
        <v>-221480000</v>
      </c>
      <c r="H19" s="203" t="s">
        <v>297</v>
      </c>
      <c r="I19" s="204"/>
    </row>
    <row r="20" spans="2:9" ht="16.5" customHeight="1">
      <c r="B20" s="17"/>
      <c r="C20" s="16"/>
      <c r="D20" s="17" t="s">
        <v>204</v>
      </c>
      <c r="E20" s="202"/>
      <c r="F20" s="202"/>
      <c r="G20" s="202"/>
      <c r="H20" s="183"/>
      <c r="I20" s="184"/>
    </row>
    <row r="21" spans="2:9" ht="16.5" customHeight="1">
      <c r="B21" s="12">
        <v>5200</v>
      </c>
      <c r="C21" s="211"/>
      <c r="D21" s="211"/>
      <c r="E21" s="185">
        <f>SUM(E23:E34)</f>
        <v>467440000</v>
      </c>
      <c r="F21" s="185">
        <f>SUM(F23:F34)</f>
        <v>364890000</v>
      </c>
      <c r="G21" s="196">
        <f>+E21-F21</f>
        <v>102550000</v>
      </c>
      <c r="H21" s="203"/>
      <c r="I21" s="204"/>
    </row>
    <row r="22" spans="2:9" ht="17.25" customHeight="1">
      <c r="B22" s="11" t="s">
        <v>205</v>
      </c>
      <c r="C22" s="212"/>
      <c r="D22" s="212"/>
      <c r="E22" s="202"/>
      <c r="F22" s="202"/>
      <c r="G22" s="202"/>
      <c r="H22" s="183"/>
      <c r="I22" s="184"/>
    </row>
    <row r="23" spans="2:9" ht="21" customHeight="1">
      <c r="B23" s="11" t="s">
        <v>206</v>
      </c>
      <c r="C23" s="18">
        <v>5210</v>
      </c>
      <c r="D23" s="12">
        <v>5211</v>
      </c>
      <c r="E23" s="196">
        <v>0</v>
      </c>
      <c r="F23" s="196">
        <v>0</v>
      </c>
      <c r="G23" s="196">
        <f>E23-F23</f>
        <v>0</v>
      </c>
      <c r="H23" s="198"/>
      <c r="I23" s="199"/>
    </row>
    <row r="24" spans="2:9" ht="21" customHeight="1">
      <c r="B24" s="11"/>
      <c r="C24" s="17" t="s">
        <v>207</v>
      </c>
      <c r="D24" s="17" t="s">
        <v>208</v>
      </c>
      <c r="E24" s="197"/>
      <c r="F24" s="197"/>
      <c r="G24" s="197"/>
      <c r="H24" s="200"/>
      <c r="I24" s="201"/>
    </row>
    <row r="25" spans="2:9" ht="21" customHeight="1">
      <c r="B25" s="11"/>
      <c r="C25" s="18"/>
      <c r="D25" s="12"/>
      <c r="E25" s="196">
        <v>0</v>
      </c>
      <c r="F25" s="196">
        <v>0</v>
      </c>
      <c r="G25" s="196">
        <f>E25-F25</f>
        <v>0</v>
      </c>
      <c r="H25" s="198"/>
      <c r="I25" s="199"/>
    </row>
    <row r="26" spans="2:9" ht="21" customHeight="1">
      <c r="B26" s="11"/>
      <c r="C26" s="11"/>
      <c r="D26" s="17" t="s">
        <v>287</v>
      </c>
      <c r="E26" s="197"/>
      <c r="F26" s="197"/>
      <c r="G26" s="197"/>
      <c r="H26" s="200"/>
      <c r="I26" s="201"/>
    </row>
    <row r="27" spans="2:9" ht="21" customHeight="1">
      <c r="B27" s="11"/>
      <c r="C27" s="12"/>
      <c r="D27" s="12"/>
      <c r="E27" s="196">
        <v>150000000</v>
      </c>
      <c r="F27" s="196">
        <v>0</v>
      </c>
      <c r="G27" s="196">
        <f>E27-F27</f>
        <v>150000000</v>
      </c>
      <c r="H27" s="198"/>
      <c r="I27" s="199"/>
    </row>
    <row r="28" spans="2:9" ht="21" customHeight="1">
      <c r="B28" s="17"/>
      <c r="C28" s="17"/>
      <c r="D28" s="17" t="s">
        <v>288</v>
      </c>
      <c r="E28" s="197"/>
      <c r="F28" s="197"/>
      <c r="G28" s="197"/>
      <c r="H28" s="200"/>
      <c r="I28" s="201"/>
    </row>
    <row r="29" spans="2:9" ht="16.5" customHeight="1">
      <c r="B29" s="11"/>
      <c r="C29" s="18">
        <v>5220</v>
      </c>
      <c r="D29" s="12">
        <v>5222</v>
      </c>
      <c r="E29" s="185">
        <v>295440000</v>
      </c>
      <c r="F29" s="185">
        <v>332000000</v>
      </c>
      <c r="G29" s="185">
        <f>+E29-F29</f>
        <v>-36560000</v>
      </c>
      <c r="H29" s="203" t="s">
        <v>289</v>
      </c>
      <c r="I29" s="204"/>
    </row>
    <row r="30" spans="2:9" ht="21.75" customHeight="1">
      <c r="B30" s="11"/>
      <c r="C30" s="19" t="s">
        <v>209</v>
      </c>
      <c r="D30" s="17" t="s">
        <v>210</v>
      </c>
      <c r="E30" s="202"/>
      <c r="F30" s="202"/>
      <c r="G30" s="202"/>
      <c r="H30" s="183"/>
      <c r="I30" s="184"/>
    </row>
    <row r="31" spans="2:9" ht="18.75" customHeight="1">
      <c r="B31" s="11"/>
      <c r="C31" s="19"/>
      <c r="D31" s="12">
        <v>5223</v>
      </c>
      <c r="E31" s="196">
        <v>22000000</v>
      </c>
      <c r="F31" s="196">
        <v>32890000</v>
      </c>
      <c r="G31" s="196">
        <f>+E31-F31</f>
        <v>-10890000</v>
      </c>
      <c r="H31" s="198" t="s">
        <v>290</v>
      </c>
      <c r="I31" s="199"/>
    </row>
    <row r="32" spans="2:9" ht="20.25" customHeight="1">
      <c r="B32" s="11"/>
      <c r="C32" s="16"/>
      <c r="D32" s="17" t="s">
        <v>211</v>
      </c>
      <c r="E32" s="197"/>
      <c r="F32" s="197"/>
      <c r="G32" s="197"/>
      <c r="H32" s="200"/>
      <c r="I32" s="201"/>
    </row>
    <row r="33" spans="2:9" ht="16.5" customHeight="1">
      <c r="B33" s="11"/>
      <c r="C33" s="12">
        <v>5230</v>
      </c>
      <c r="D33" s="12">
        <v>5239</v>
      </c>
      <c r="E33" s="185">
        <v>0</v>
      </c>
      <c r="F33" s="185">
        <v>0</v>
      </c>
      <c r="G33" s="185">
        <f>+E33-F33</f>
        <v>0</v>
      </c>
      <c r="H33" s="203"/>
      <c r="I33" s="204"/>
    </row>
    <row r="34" spans="2:9" ht="16.5" customHeight="1">
      <c r="B34" s="11"/>
      <c r="C34" s="19" t="s">
        <v>212</v>
      </c>
      <c r="D34" s="17" t="s">
        <v>213</v>
      </c>
      <c r="E34" s="202"/>
      <c r="F34" s="202"/>
      <c r="G34" s="202"/>
      <c r="H34" s="183"/>
      <c r="I34" s="184"/>
    </row>
    <row r="35" spans="2:9" ht="16.5" customHeight="1">
      <c r="B35" s="10">
        <v>5300</v>
      </c>
      <c r="C35" s="211"/>
      <c r="D35" s="211"/>
      <c r="E35" s="196">
        <f>E37+E41+E47</f>
        <v>124870000</v>
      </c>
      <c r="F35" s="196">
        <f>F37+F41+F47</f>
        <v>88591000</v>
      </c>
      <c r="G35" s="196">
        <f>+E35-F35</f>
        <v>36279000</v>
      </c>
      <c r="H35" s="198"/>
      <c r="I35" s="177"/>
    </row>
    <row r="36" spans="2:9" ht="16.5" customHeight="1">
      <c r="B36" s="11" t="s">
        <v>214</v>
      </c>
      <c r="C36" s="212"/>
      <c r="D36" s="212"/>
      <c r="E36" s="202"/>
      <c r="F36" s="202"/>
      <c r="G36" s="202"/>
      <c r="H36" s="183"/>
      <c r="I36" s="184"/>
    </row>
    <row r="37" spans="2:9" ht="16.5" customHeight="1">
      <c r="B37" s="12"/>
      <c r="C37" s="18">
        <v>5310</v>
      </c>
      <c r="D37" s="213"/>
      <c r="E37" s="185">
        <f>+E39</f>
        <v>120000000</v>
      </c>
      <c r="F37" s="185">
        <f>+F39</f>
        <v>84000000</v>
      </c>
      <c r="G37" s="185">
        <f>+E37-F37</f>
        <v>36000000</v>
      </c>
      <c r="H37" s="203"/>
      <c r="I37" s="204"/>
    </row>
    <row r="38" spans="2:9" ht="16.5" customHeight="1">
      <c r="B38" s="11"/>
      <c r="C38" s="19" t="s">
        <v>215</v>
      </c>
      <c r="D38" s="212"/>
      <c r="E38" s="202"/>
      <c r="F38" s="202"/>
      <c r="G38" s="202"/>
      <c r="H38" s="183"/>
      <c r="I38" s="184"/>
    </row>
    <row r="39" spans="2:9" ht="16.5" customHeight="1">
      <c r="B39" s="14"/>
      <c r="C39" s="12"/>
      <c r="D39" s="15">
        <v>5312</v>
      </c>
      <c r="E39" s="196">
        <v>120000000</v>
      </c>
      <c r="F39" s="196">
        <v>84000000</v>
      </c>
      <c r="G39" s="196">
        <f>+E39-F39</f>
        <v>36000000</v>
      </c>
      <c r="H39" s="198"/>
      <c r="I39" s="177"/>
    </row>
    <row r="40" spans="2:9" ht="16.5" customHeight="1">
      <c r="B40" s="14"/>
      <c r="C40" s="20"/>
      <c r="D40" s="16" t="s">
        <v>216</v>
      </c>
      <c r="E40" s="202"/>
      <c r="F40" s="202"/>
      <c r="G40" s="202"/>
      <c r="H40" s="183"/>
      <c r="I40" s="184"/>
    </row>
    <row r="41" spans="2:9" ht="16.5" customHeight="1">
      <c r="B41" s="12"/>
      <c r="C41" s="10">
        <v>5320</v>
      </c>
      <c r="D41" s="211"/>
      <c r="E41" s="196">
        <f>+E43+E45</f>
        <v>4870000</v>
      </c>
      <c r="F41" s="196">
        <f>+F43+F45</f>
        <v>4591000</v>
      </c>
      <c r="G41" s="196">
        <f>+E41-F41</f>
        <v>279000</v>
      </c>
      <c r="H41" s="198"/>
      <c r="I41" s="177"/>
    </row>
    <row r="42" spans="2:9" ht="16.5" customHeight="1">
      <c r="B42" s="13"/>
      <c r="C42" s="11" t="s">
        <v>217</v>
      </c>
      <c r="D42" s="212"/>
      <c r="E42" s="202"/>
      <c r="F42" s="202"/>
      <c r="G42" s="202"/>
      <c r="H42" s="183"/>
      <c r="I42" s="184"/>
    </row>
    <row r="43" spans="2:9" ht="16.5" customHeight="1">
      <c r="B43" s="14"/>
      <c r="C43" s="11" t="s">
        <v>218</v>
      </c>
      <c r="D43" s="15">
        <v>5321</v>
      </c>
      <c r="E43" s="196">
        <v>2370000</v>
      </c>
      <c r="F43" s="196">
        <v>2091000</v>
      </c>
      <c r="G43" s="196">
        <f>+E43-F43</f>
        <v>279000</v>
      </c>
      <c r="H43" s="198"/>
      <c r="I43" s="177"/>
    </row>
    <row r="44" spans="2:9" ht="16.5" customHeight="1">
      <c r="B44" s="11"/>
      <c r="C44" s="11"/>
      <c r="D44" s="16" t="s">
        <v>219</v>
      </c>
      <c r="E44" s="202"/>
      <c r="F44" s="202"/>
      <c r="G44" s="202"/>
      <c r="H44" s="183"/>
      <c r="I44" s="184"/>
    </row>
    <row r="45" spans="2:9" ht="16.5" customHeight="1">
      <c r="B45" s="11"/>
      <c r="C45" s="12"/>
      <c r="D45" s="15">
        <v>5322</v>
      </c>
      <c r="E45" s="196">
        <v>2500000</v>
      </c>
      <c r="F45" s="196">
        <v>2500000</v>
      </c>
      <c r="G45" s="196">
        <f>+E45-F45</f>
        <v>0</v>
      </c>
      <c r="H45" s="198"/>
      <c r="I45" s="177"/>
    </row>
    <row r="46" spans="2:9" ht="16.5" customHeight="1">
      <c r="B46" s="11"/>
      <c r="C46" s="17"/>
      <c r="D46" s="16" t="s">
        <v>220</v>
      </c>
      <c r="E46" s="202"/>
      <c r="F46" s="202"/>
      <c r="G46" s="202"/>
      <c r="H46" s="183"/>
      <c r="I46" s="184"/>
    </row>
    <row r="47" spans="2:9" ht="16.5" customHeight="1">
      <c r="B47" s="14"/>
      <c r="C47" s="12">
        <v>5330</v>
      </c>
      <c r="D47" s="214"/>
      <c r="E47" s="185">
        <f>+E49</f>
        <v>0</v>
      </c>
      <c r="F47" s="185">
        <f>+F49</f>
        <v>0</v>
      </c>
      <c r="G47" s="196">
        <f>+E47-F47</f>
        <v>0</v>
      </c>
      <c r="H47" s="203"/>
      <c r="I47" s="204"/>
    </row>
    <row r="48" spans="2:9" ht="16.5" customHeight="1">
      <c r="B48" s="13"/>
      <c r="C48" s="11" t="s">
        <v>221</v>
      </c>
      <c r="D48" s="215"/>
      <c r="E48" s="202"/>
      <c r="F48" s="202"/>
      <c r="G48" s="202"/>
      <c r="H48" s="183"/>
      <c r="I48" s="184"/>
    </row>
    <row r="49" spans="2:9" ht="16.5" customHeight="1">
      <c r="B49" s="14"/>
      <c r="C49" s="11"/>
      <c r="D49" s="15">
        <v>5339</v>
      </c>
      <c r="E49" s="196">
        <v>0</v>
      </c>
      <c r="F49" s="196">
        <v>0</v>
      </c>
      <c r="G49" s="196">
        <f>+E49-F49</f>
        <v>0</v>
      </c>
      <c r="H49" s="198"/>
      <c r="I49" s="177"/>
    </row>
    <row r="50" spans="2:9" ht="16.5" customHeight="1">
      <c r="B50" s="17"/>
      <c r="C50" s="16"/>
      <c r="D50" s="16" t="s">
        <v>221</v>
      </c>
      <c r="E50" s="202"/>
      <c r="F50" s="202"/>
      <c r="G50" s="202"/>
      <c r="H50" s="183"/>
      <c r="I50" s="184"/>
    </row>
    <row r="51" spans="2:9" ht="16.5" customHeight="1">
      <c r="B51" s="12">
        <v>5400</v>
      </c>
      <c r="C51" s="211"/>
      <c r="D51" s="211"/>
      <c r="E51" s="185">
        <f>+E53+E57</f>
        <v>110300000</v>
      </c>
      <c r="F51" s="185">
        <f>+F53+F57</f>
        <v>107948000</v>
      </c>
      <c r="G51" s="196">
        <f>+E51-F51</f>
        <v>2352000</v>
      </c>
      <c r="H51" s="203"/>
      <c r="I51" s="204"/>
    </row>
    <row r="52" spans="2:9" ht="16.5" customHeight="1">
      <c r="B52" s="11" t="s">
        <v>222</v>
      </c>
      <c r="C52" s="212"/>
      <c r="D52" s="212"/>
      <c r="E52" s="202"/>
      <c r="F52" s="202"/>
      <c r="G52" s="202"/>
      <c r="H52" s="183"/>
      <c r="I52" s="184"/>
    </row>
    <row r="53" spans="2:9" ht="16.5" customHeight="1">
      <c r="B53" s="12"/>
      <c r="C53" s="15">
        <v>5410</v>
      </c>
      <c r="D53" s="211"/>
      <c r="E53" s="196">
        <f>+E55</f>
        <v>110000000</v>
      </c>
      <c r="F53" s="196">
        <f>+F55</f>
        <v>107621000</v>
      </c>
      <c r="G53" s="196">
        <f>+E53-F53</f>
        <v>2379000</v>
      </c>
      <c r="H53" s="198"/>
      <c r="I53" s="177"/>
    </row>
    <row r="54" spans="2:9" ht="16.5" customHeight="1">
      <c r="B54" s="17"/>
      <c r="C54" s="17" t="s">
        <v>223</v>
      </c>
      <c r="D54" s="212"/>
      <c r="E54" s="202"/>
      <c r="F54" s="202"/>
      <c r="G54" s="202"/>
      <c r="H54" s="183"/>
      <c r="I54" s="184"/>
    </row>
    <row r="55" spans="2:9" ht="16.5" customHeight="1">
      <c r="B55" s="12"/>
      <c r="C55" s="18"/>
      <c r="D55" s="15">
        <v>5411</v>
      </c>
      <c r="E55" s="196">
        <v>110000000</v>
      </c>
      <c r="F55" s="196">
        <v>107621000</v>
      </c>
      <c r="G55" s="196">
        <f>+E55-F55</f>
        <v>2379000</v>
      </c>
      <c r="H55" s="203"/>
      <c r="I55" s="204"/>
    </row>
    <row r="56" spans="2:9" ht="16.5" customHeight="1">
      <c r="B56" s="11"/>
      <c r="C56" s="19"/>
      <c r="D56" s="16" t="s">
        <v>224</v>
      </c>
      <c r="E56" s="202"/>
      <c r="F56" s="202"/>
      <c r="G56" s="202"/>
      <c r="H56" s="183"/>
      <c r="I56" s="184"/>
    </row>
    <row r="57" spans="2:9" ht="16.5" customHeight="1">
      <c r="B57" s="12"/>
      <c r="C57" s="15">
        <v>5420</v>
      </c>
      <c r="D57" s="211"/>
      <c r="E57" s="196">
        <f>+E59</f>
        <v>300000</v>
      </c>
      <c r="F57" s="196">
        <f>+F59</f>
        <v>327000</v>
      </c>
      <c r="G57" s="196">
        <f>+E57-F57</f>
        <v>-27000</v>
      </c>
      <c r="H57" s="198"/>
      <c r="I57" s="177"/>
    </row>
    <row r="58" spans="2:9" ht="16.5" customHeight="1">
      <c r="B58" s="11"/>
      <c r="C58" s="19" t="s">
        <v>225</v>
      </c>
      <c r="D58" s="212"/>
      <c r="E58" s="202"/>
      <c r="F58" s="202"/>
      <c r="G58" s="202"/>
      <c r="H58" s="183"/>
      <c r="I58" s="184"/>
    </row>
    <row r="59" spans="2:9" ht="16.5" customHeight="1">
      <c r="B59" s="12"/>
      <c r="C59" s="19" t="s">
        <v>222</v>
      </c>
      <c r="D59" s="15">
        <v>5421</v>
      </c>
      <c r="E59" s="196">
        <v>300000</v>
      </c>
      <c r="F59" s="196">
        <v>327000</v>
      </c>
      <c r="G59" s="196">
        <f>+E59-F59</f>
        <v>-27000</v>
      </c>
      <c r="H59" s="203"/>
      <c r="I59" s="204"/>
    </row>
    <row r="60" spans="2:9" ht="17.25" customHeight="1">
      <c r="B60" s="17"/>
      <c r="C60" s="16"/>
      <c r="D60" s="16" t="s">
        <v>226</v>
      </c>
      <c r="E60" s="202"/>
      <c r="F60" s="202"/>
      <c r="G60" s="202"/>
      <c r="H60" s="183"/>
      <c r="I60" s="184"/>
    </row>
    <row r="61" spans="2:9" ht="16.5" customHeight="1">
      <c r="B61" s="11" t="s">
        <v>227</v>
      </c>
      <c r="C61" s="211"/>
      <c r="D61" s="211"/>
      <c r="E61" s="185">
        <v>100000000</v>
      </c>
      <c r="F61" s="185">
        <v>856920672</v>
      </c>
      <c r="G61" s="196">
        <f>+E61-F61</f>
        <v>-756920672</v>
      </c>
      <c r="H61" s="203"/>
      <c r="I61" s="204"/>
    </row>
    <row r="62" spans="2:9" ht="16.5" customHeight="1">
      <c r="B62" s="11" t="s">
        <v>228</v>
      </c>
      <c r="C62" s="212"/>
      <c r="D62" s="212"/>
      <c r="E62" s="202"/>
      <c r="F62" s="202"/>
      <c r="G62" s="202"/>
      <c r="H62" s="183"/>
      <c r="I62" s="184"/>
    </row>
    <row r="63" spans="2:9" s="26" customFormat="1" ht="18.75" customHeight="1">
      <c r="B63" s="171" t="s">
        <v>229</v>
      </c>
      <c r="C63" s="166"/>
      <c r="D63" s="205"/>
      <c r="E63" s="209">
        <f>+E9+E21+E35+E51+E61</f>
        <v>11824370000</v>
      </c>
      <c r="F63" s="209">
        <f>+F9+F21+F35+F51+F61</f>
        <v>12384337672</v>
      </c>
      <c r="G63" s="209">
        <f>+E63-F63</f>
        <v>-559967672</v>
      </c>
      <c r="H63" s="173"/>
      <c r="I63" s="174"/>
    </row>
    <row r="64" spans="2:9" s="26" customFormat="1" ht="18.75" customHeight="1">
      <c r="B64" s="206"/>
      <c r="C64" s="207"/>
      <c r="D64" s="208"/>
      <c r="E64" s="210"/>
      <c r="F64" s="210"/>
      <c r="G64" s="210"/>
      <c r="H64" s="175"/>
      <c r="I64" s="176"/>
    </row>
    <row r="65" spans="2:9" ht="19.5" customHeight="1">
      <c r="B65" s="21"/>
      <c r="C65" s="21"/>
      <c r="D65" s="21"/>
      <c r="E65" s="21"/>
      <c r="F65" s="21"/>
      <c r="G65" s="22"/>
      <c r="H65" s="23"/>
      <c r="I65" s="23"/>
    </row>
    <row r="66" spans="2:9" ht="19.5" customHeight="1">
      <c r="B66" s="21"/>
      <c r="C66" s="21"/>
      <c r="D66" s="21"/>
      <c r="E66" s="21"/>
      <c r="F66" s="21"/>
      <c r="G66" s="22"/>
      <c r="H66" s="23"/>
      <c r="I66" s="23"/>
    </row>
    <row r="67" spans="2:9" ht="19.5" customHeight="1">
      <c r="B67" s="21"/>
      <c r="C67" s="21"/>
      <c r="D67" s="21"/>
      <c r="E67" s="21"/>
      <c r="F67" s="21"/>
      <c r="G67" s="22"/>
      <c r="H67" s="23"/>
      <c r="I67" s="23"/>
    </row>
    <row r="68" spans="2:9" ht="19.5" customHeight="1">
      <c r="B68" s="21"/>
      <c r="C68" s="21"/>
      <c r="D68" s="21"/>
      <c r="E68" s="21"/>
      <c r="F68" s="21"/>
      <c r="G68" s="22"/>
      <c r="H68" s="23"/>
      <c r="I68" s="23"/>
    </row>
    <row r="69" spans="2:9" ht="19.5" customHeight="1">
      <c r="B69" s="21"/>
      <c r="C69" s="21"/>
      <c r="D69" s="21"/>
      <c r="E69" s="21"/>
      <c r="F69" s="21"/>
      <c r="G69" s="22"/>
      <c r="H69" s="23"/>
      <c r="I69" s="23"/>
    </row>
    <row r="70" spans="2:9" ht="19.5" customHeight="1">
      <c r="B70" s="21"/>
      <c r="C70" s="21"/>
      <c r="D70" s="21"/>
      <c r="E70" s="21"/>
      <c r="F70" s="21"/>
      <c r="G70" s="22"/>
      <c r="H70" s="23"/>
      <c r="I70" s="23"/>
    </row>
    <row r="71" spans="2:9" ht="19.5" customHeight="1">
      <c r="B71" s="21"/>
      <c r="C71" s="21"/>
      <c r="D71" s="21"/>
      <c r="E71" s="21"/>
      <c r="F71" s="21"/>
      <c r="G71" s="22"/>
      <c r="H71" s="23"/>
      <c r="I71" s="23"/>
    </row>
    <row r="72" spans="2:9" ht="19.5" customHeight="1">
      <c r="B72" s="21"/>
      <c r="C72" s="21"/>
      <c r="D72" s="21"/>
      <c r="E72" s="21"/>
      <c r="F72" s="21"/>
      <c r="G72" s="22"/>
      <c r="H72" s="23"/>
      <c r="I72" s="23"/>
    </row>
    <row r="73" spans="2:9" ht="19.5" customHeight="1">
      <c r="B73" s="21"/>
      <c r="C73" s="21"/>
      <c r="D73" s="21"/>
      <c r="E73" s="21"/>
      <c r="F73" s="21"/>
      <c r="G73" s="22"/>
      <c r="H73" s="23"/>
      <c r="I73" s="23"/>
    </row>
    <row r="74" spans="2:9" ht="19.5" customHeight="1">
      <c r="B74" s="21"/>
      <c r="C74" s="21"/>
      <c r="D74" s="21"/>
      <c r="E74" s="21"/>
      <c r="F74" s="21"/>
      <c r="G74" s="22"/>
      <c r="H74" s="23"/>
      <c r="I74" s="23"/>
    </row>
    <row r="75" spans="2:9" ht="19.5" customHeight="1">
      <c r="B75" s="21"/>
      <c r="C75" s="21"/>
      <c r="D75" s="21"/>
      <c r="E75" s="21"/>
      <c r="F75" s="21"/>
      <c r="G75" s="22"/>
      <c r="H75" s="23"/>
      <c r="I75" s="23"/>
    </row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</sheetData>
  <mergeCells count="140">
    <mergeCell ref="G31:G32"/>
    <mergeCell ref="H31:I32"/>
    <mergeCell ref="G23:G24"/>
    <mergeCell ref="H23:I24"/>
    <mergeCell ref="G25:G26"/>
    <mergeCell ref="H25:I26"/>
    <mergeCell ref="C61:C62"/>
    <mergeCell ref="D61:D62"/>
    <mergeCell ref="E61:E62"/>
    <mergeCell ref="F61:F62"/>
    <mergeCell ref="G57:G58"/>
    <mergeCell ref="H57:I58"/>
    <mergeCell ref="E59:E60"/>
    <mergeCell ref="F59:F60"/>
    <mergeCell ref="G59:G60"/>
    <mergeCell ref="H59:I60"/>
    <mergeCell ref="C51:C52"/>
    <mergeCell ref="D53:D54"/>
    <mergeCell ref="D57:D58"/>
    <mergeCell ref="E57:E58"/>
    <mergeCell ref="H53:I54"/>
    <mergeCell ref="H51:I52"/>
    <mergeCell ref="G55:G56"/>
    <mergeCell ref="H55:I56"/>
    <mergeCell ref="H45:I46"/>
    <mergeCell ref="D51:D52"/>
    <mergeCell ref="G47:G48"/>
    <mergeCell ref="H47:I48"/>
    <mergeCell ref="E49:E50"/>
    <mergeCell ref="F49:F50"/>
    <mergeCell ref="G49:G50"/>
    <mergeCell ref="H49:I50"/>
    <mergeCell ref="F51:F52"/>
    <mergeCell ref="G51:G52"/>
    <mergeCell ref="H41:I42"/>
    <mergeCell ref="E43:E44"/>
    <mergeCell ref="F43:F44"/>
    <mergeCell ref="G43:G44"/>
    <mergeCell ref="H43:I44"/>
    <mergeCell ref="D37:D38"/>
    <mergeCell ref="D47:D48"/>
    <mergeCell ref="D41:D42"/>
    <mergeCell ref="G41:G42"/>
    <mergeCell ref="G45:G46"/>
    <mergeCell ref="D17:D18"/>
    <mergeCell ref="E29:E30"/>
    <mergeCell ref="F29:F30"/>
    <mergeCell ref="C35:C36"/>
    <mergeCell ref="D35:D36"/>
    <mergeCell ref="E31:E32"/>
    <mergeCell ref="F31:F32"/>
    <mergeCell ref="E25:E26"/>
    <mergeCell ref="F25:F26"/>
    <mergeCell ref="E27:E28"/>
    <mergeCell ref="G35:G36"/>
    <mergeCell ref="H35:I36"/>
    <mergeCell ref="C21:C22"/>
    <mergeCell ref="D21:D22"/>
    <mergeCell ref="G29:G30"/>
    <mergeCell ref="H29:I30"/>
    <mergeCell ref="E33:E34"/>
    <mergeCell ref="F33:F34"/>
    <mergeCell ref="G33:G34"/>
    <mergeCell ref="H33:I34"/>
    <mergeCell ref="H11:I12"/>
    <mergeCell ref="D11:D12"/>
    <mergeCell ref="E17:E18"/>
    <mergeCell ref="F17:F18"/>
    <mergeCell ref="G17:G18"/>
    <mergeCell ref="H17:I18"/>
    <mergeCell ref="H13:I14"/>
    <mergeCell ref="H15:I16"/>
    <mergeCell ref="G15:G16"/>
    <mergeCell ref="E13:E14"/>
    <mergeCell ref="C9:C10"/>
    <mergeCell ref="E11:E12"/>
    <mergeCell ref="F11:F12"/>
    <mergeCell ref="G11:G12"/>
    <mergeCell ref="D9:D10"/>
    <mergeCell ref="E63:E64"/>
    <mergeCell ref="F63:F64"/>
    <mergeCell ref="E53:E54"/>
    <mergeCell ref="F53:F54"/>
    <mergeCell ref="E55:E56"/>
    <mergeCell ref="F55:F56"/>
    <mergeCell ref="F57:F58"/>
    <mergeCell ref="H61:I62"/>
    <mergeCell ref="E7:E8"/>
    <mergeCell ref="F7:F8"/>
    <mergeCell ref="E9:E10"/>
    <mergeCell ref="F9:F10"/>
    <mergeCell ref="F37:F38"/>
    <mergeCell ref="E39:E40"/>
    <mergeCell ref="F39:F40"/>
    <mergeCell ref="E51:E52"/>
    <mergeCell ref="E47:E48"/>
    <mergeCell ref="B63:D64"/>
    <mergeCell ref="G37:G38"/>
    <mergeCell ref="G63:G64"/>
    <mergeCell ref="G53:G54"/>
    <mergeCell ref="G61:G62"/>
    <mergeCell ref="F47:F48"/>
    <mergeCell ref="E41:E42"/>
    <mergeCell ref="F41:F42"/>
    <mergeCell ref="E45:E46"/>
    <mergeCell ref="F45:F46"/>
    <mergeCell ref="B2:I2"/>
    <mergeCell ref="B4:I4"/>
    <mergeCell ref="H6:I6"/>
    <mergeCell ref="B5:G6"/>
    <mergeCell ref="B3:I3"/>
    <mergeCell ref="B7:D7"/>
    <mergeCell ref="H7:I8"/>
    <mergeCell ref="G7:G8"/>
    <mergeCell ref="H63:I64"/>
    <mergeCell ref="G39:G40"/>
    <mergeCell ref="H39:I40"/>
    <mergeCell ref="H9:I10"/>
    <mergeCell ref="G9:G10"/>
    <mergeCell ref="H37:I38"/>
    <mergeCell ref="G13:G14"/>
    <mergeCell ref="E15:E16"/>
    <mergeCell ref="F15:F16"/>
    <mergeCell ref="E37:E38"/>
    <mergeCell ref="E19:E20"/>
    <mergeCell ref="F19:F20"/>
    <mergeCell ref="E35:E36"/>
    <mergeCell ref="F35:F36"/>
    <mergeCell ref="E23:E24"/>
    <mergeCell ref="F23:F24"/>
    <mergeCell ref="E21:E22"/>
    <mergeCell ref="F27:F28"/>
    <mergeCell ref="G27:G28"/>
    <mergeCell ref="H27:I28"/>
    <mergeCell ref="F13:F14"/>
    <mergeCell ref="G19:G20"/>
    <mergeCell ref="H19:I20"/>
    <mergeCell ref="F21:F22"/>
    <mergeCell ref="G21:G22"/>
    <mergeCell ref="H21:I22"/>
  </mergeCells>
  <printOptions/>
  <pageMargins left="0.3937007874015748" right="0.1968503937007874" top="0.3937007874015748" bottom="0.5905511811023623" header="0.1968503937007874" footer="0.31"/>
  <pageSetup firstPageNumber="4" useFirstPageNumber="1" horizontalDpi="600" verticalDpi="600" orientation="landscape" paperSize="9" scale="92" r:id="rId1"/>
  <headerFooter alignWithMargins="0">
    <oddFooter>&amp;C- &amp;P -</oddFooter>
  </headerFooter>
  <rowBreaks count="2" manualBreakCount="2">
    <brk id="28" max="255" man="1"/>
    <brk id="54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430"/>
  <sheetViews>
    <sheetView zoomScale="90" zoomScaleNormal="90" workbookViewId="0" topLeftCell="B99">
      <selection activeCell="D33" sqref="D33"/>
    </sheetView>
  </sheetViews>
  <sheetFormatPr defaultColWidth="8.88671875" defaultRowHeight="16.5" customHeight="1"/>
  <cols>
    <col min="1" max="1" width="0.44140625" style="1" hidden="1" customWidth="1"/>
    <col min="2" max="4" width="13.88671875" style="1" customWidth="1"/>
    <col min="5" max="6" width="14.99609375" style="1" customWidth="1"/>
    <col min="7" max="7" width="14.99609375" style="8" customWidth="1"/>
    <col min="8" max="8" width="17.88671875" style="24" customWidth="1"/>
    <col min="9" max="9" width="17.3359375" style="24" customWidth="1"/>
    <col min="10" max="16384" width="8.88671875" style="1" customWidth="1"/>
  </cols>
  <sheetData>
    <row r="1" ht="13.5">
      <c r="B1" s="7" t="s">
        <v>242</v>
      </c>
    </row>
    <row r="2" spans="2:9" ht="33" customHeight="1">
      <c r="B2" s="178" t="s">
        <v>189</v>
      </c>
      <c r="C2" s="178"/>
      <c r="D2" s="178"/>
      <c r="E2" s="178"/>
      <c r="F2" s="178"/>
      <c r="G2" s="178"/>
      <c r="H2" s="178"/>
      <c r="I2" s="178"/>
    </row>
    <row r="3" spans="2:9" ht="20.25" customHeight="1">
      <c r="B3" s="194" t="s">
        <v>282</v>
      </c>
      <c r="C3" s="194"/>
      <c r="D3" s="194"/>
      <c r="E3" s="194"/>
      <c r="F3" s="194"/>
      <c r="G3" s="194"/>
      <c r="H3" s="194"/>
      <c r="I3" s="194"/>
    </row>
    <row r="4" spans="2:9" ht="17.25" customHeight="1">
      <c r="B4" s="194"/>
      <c r="C4" s="194"/>
      <c r="D4" s="194"/>
      <c r="E4" s="194"/>
      <c r="F4" s="194"/>
      <c r="G4" s="194"/>
      <c r="H4" s="194"/>
      <c r="I4" s="194"/>
    </row>
    <row r="5" spans="2:9" s="26" customFormat="1" ht="18.75" customHeight="1">
      <c r="B5" s="167" t="s">
        <v>230</v>
      </c>
      <c r="C5" s="168"/>
      <c r="D5" s="168"/>
      <c r="E5" s="168"/>
      <c r="F5" s="168"/>
      <c r="G5" s="168"/>
      <c r="H5" s="127"/>
      <c r="I5" s="128"/>
    </row>
    <row r="6" spans="2:9" s="26" customFormat="1" ht="16.5" customHeight="1">
      <c r="B6" s="169"/>
      <c r="C6" s="170"/>
      <c r="D6" s="170"/>
      <c r="E6" s="170"/>
      <c r="F6" s="170"/>
      <c r="G6" s="170"/>
      <c r="H6" s="179" t="s">
        <v>61</v>
      </c>
      <c r="I6" s="180"/>
    </row>
    <row r="7" spans="2:9" s="26" customFormat="1" ht="25.5" customHeight="1">
      <c r="B7" s="186" t="s">
        <v>4</v>
      </c>
      <c r="C7" s="187"/>
      <c r="D7" s="188"/>
      <c r="E7" s="182" t="s">
        <v>280</v>
      </c>
      <c r="F7" s="182" t="s">
        <v>281</v>
      </c>
      <c r="G7" s="182" t="s">
        <v>18</v>
      </c>
      <c r="H7" s="189" t="s">
        <v>62</v>
      </c>
      <c r="I7" s="190"/>
    </row>
    <row r="8" spans="2:9" s="26" customFormat="1" ht="30" customHeight="1">
      <c r="B8" s="126" t="s">
        <v>63</v>
      </c>
      <c r="C8" s="126" t="s">
        <v>64</v>
      </c>
      <c r="D8" s="126" t="s">
        <v>65</v>
      </c>
      <c r="E8" s="172"/>
      <c r="F8" s="172"/>
      <c r="G8" s="172"/>
      <c r="H8" s="191"/>
      <c r="I8" s="181"/>
    </row>
    <row r="9" spans="2:9" s="26" customFormat="1" ht="17.25" customHeight="1">
      <c r="B9" s="25">
        <v>4100</v>
      </c>
      <c r="C9" s="209"/>
      <c r="D9" s="209"/>
      <c r="E9" s="209">
        <f>+E11+E27</f>
        <v>3802617000</v>
      </c>
      <c r="F9" s="209">
        <f>+F11+F27</f>
        <v>3131823000</v>
      </c>
      <c r="G9" s="209">
        <f>+E9-F9</f>
        <v>670794000</v>
      </c>
      <c r="H9" s="232"/>
      <c r="I9" s="233"/>
    </row>
    <row r="10" spans="2:9" s="26" customFormat="1" ht="17.25" customHeight="1">
      <c r="B10" s="27" t="s">
        <v>19</v>
      </c>
      <c r="C10" s="210"/>
      <c r="D10" s="210"/>
      <c r="E10" s="210"/>
      <c r="F10" s="210"/>
      <c r="G10" s="210"/>
      <c r="H10" s="234"/>
      <c r="I10" s="235"/>
    </row>
    <row r="11" spans="2:9" s="26" customFormat="1" ht="17.25" customHeight="1">
      <c r="B11" s="28"/>
      <c r="C11" s="29">
        <v>4110</v>
      </c>
      <c r="D11" s="209"/>
      <c r="E11" s="196">
        <f>SUM(E13:E26)</f>
        <v>1890048000</v>
      </c>
      <c r="F11" s="196">
        <f>SUM(F13:F26)</f>
        <v>1473502000</v>
      </c>
      <c r="G11" s="209">
        <f>+E11-F11</f>
        <v>416546000</v>
      </c>
      <c r="H11" s="240"/>
      <c r="I11" s="214"/>
    </row>
    <row r="12" spans="2:9" ht="17.25" customHeight="1">
      <c r="B12" s="11"/>
      <c r="C12" s="19" t="s">
        <v>20</v>
      </c>
      <c r="D12" s="210"/>
      <c r="E12" s="202"/>
      <c r="F12" s="202"/>
      <c r="G12" s="210"/>
      <c r="H12" s="236"/>
      <c r="I12" s="237"/>
    </row>
    <row r="13" spans="2:9" ht="17.25" customHeight="1">
      <c r="B13" s="12"/>
      <c r="C13" s="18"/>
      <c r="D13" s="15">
        <v>4111</v>
      </c>
      <c r="E13" s="196">
        <v>720787000</v>
      </c>
      <c r="F13" s="196">
        <v>502502000</v>
      </c>
      <c r="G13" s="209">
        <f>+E13-F13</f>
        <v>218285000</v>
      </c>
      <c r="H13" s="216" t="s">
        <v>291</v>
      </c>
      <c r="I13" s="217"/>
    </row>
    <row r="14" spans="2:9" ht="17.25" customHeight="1">
      <c r="B14" s="11"/>
      <c r="C14" s="19"/>
      <c r="D14" s="16" t="s">
        <v>7</v>
      </c>
      <c r="E14" s="202"/>
      <c r="F14" s="202"/>
      <c r="G14" s="210"/>
      <c r="H14" s="218"/>
      <c r="I14" s="219"/>
    </row>
    <row r="15" spans="2:9" ht="17.25" customHeight="1">
      <c r="B15" s="12"/>
      <c r="C15" s="18"/>
      <c r="D15" s="15">
        <v>4112</v>
      </c>
      <c r="E15" s="196">
        <v>273740000</v>
      </c>
      <c r="F15" s="196">
        <v>270000000</v>
      </c>
      <c r="G15" s="209">
        <f>+E15-F15</f>
        <v>3740000</v>
      </c>
      <c r="H15" s="216"/>
      <c r="I15" s="217"/>
    </row>
    <row r="16" spans="2:9" ht="17.25" customHeight="1">
      <c r="B16" s="11"/>
      <c r="C16" s="19"/>
      <c r="D16" s="16" t="s">
        <v>11</v>
      </c>
      <c r="E16" s="202"/>
      <c r="F16" s="202"/>
      <c r="G16" s="210"/>
      <c r="H16" s="218"/>
      <c r="I16" s="219"/>
    </row>
    <row r="17" spans="2:9" ht="17.25" customHeight="1">
      <c r="B17" s="12"/>
      <c r="C17" s="18"/>
      <c r="D17" s="15">
        <v>4113</v>
      </c>
      <c r="E17" s="196">
        <v>201331000</v>
      </c>
      <c r="F17" s="196">
        <v>121000000</v>
      </c>
      <c r="G17" s="209">
        <f>+E17-F17</f>
        <v>80331000</v>
      </c>
      <c r="H17" s="216"/>
      <c r="I17" s="217"/>
    </row>
    <row r="18" spans="2:9" ht="17.25" customHeight="1">
      <c r="B18" s="11"/>
      <c r="C18" s="19"/>
      <c r="D18" s="16" t="s">
        <v>12</v>
      </c>
      <c r="E18" s="202"/>
      <c r="F18" s="202"/>
      <c r="G18" s="210"/>
      <c r="H18" s="218"/>
      <c r="I18" s="219"/>
    </row>
    <row r="19" spans="2:9" ht="17.25" customHeight="1">
      <c r="B19" s="12"/>
      <c r="C19" s="18"/>
      <c r="D19" s="15">
        <v>4114</v>
      </c>
      <c r="E19" s="196">
        <v>66000000</v>
      </c>
      <c r="F19" s="196">
        <v>48000000</v>
      </c>
      <c r="G19" s="209">
        <f>+E19-F19</f>
        <v>18000000</v>
      </c>
      <c r="H19" s="216"/>
      <c r="I19" s="217"/>
    </row>
    <row r="20" spans="2:9" ht="17.25" customHeight="1">
      <c r="B20" s="11"/>
      <c r="C20" s="19"/>
      <c r="D20" s="16" t="s">
        <v>13</v>
      </c>
      <c r="E20" s="202"/>
      <c r="F20" s="202"/>
      <c r="G20" s="210"/>
      <c r="H20" s="218"/>
      <c r="I20" s="219"/>
    </row>
    <row r="21" spans="2:9" ht="17.25" customHeight="1">
      <c r="B21" s="12"/>
      <c r="C21" s="18"/>
      <c r="D21" s="15">
        <v>4115</v>
      </c>
      <c r="E21" s="196">
        <v>594190000</v>
      </c>
      <c r="F21" s="196">
        <v>500000000</v>
      </c>
      <c r="G21" s="209">
        <f>+E21-F21</f>
        <v>94190000</v>
      </c>
      <c r="H21" s="216"/>
      <c r="I21" s="217"/>
    </row>
    <row r="22" spans="2:9" ht="17.25" customHeight="1">
      <c r="B22" s="11"/>
      <c r="C22" s="19"/>
      <c r="D22" s="16" t="s">
        <v>14</v>
      </c>
      <c r="E22" s="202"/>
      <c r="F22" s="202"/>
      <c r="G22" s="210"/>
      <c r="H22" s="218"/>
      <c r="I22" s="219"/>
    </row>
    <row r="23" spans="2:9" ht="17.25" customHeight="1">
      <c r="B23" s="12"/>
      <c r="C23" s="18"/>
      <c r="D23" s="15">
        <v>4116</v>
      </c>
      <c r="E23" s="196">
        <v>14000000</v>
      </c>
      <c r="F23" s="196">
        <v>12000000</v>
      </c>
      <c r="G23" s="209">
        <f>+E23-F23</f>
        <v>2000000</v>
      </c>
      <c r="H23" s="216"/>
      <c r="I23" s="217"/>
    </row>
    <row r="24" spans="2:9" ht="17.25" customHeight="1">
      <c r="B24" s="11"/>
      <c r="C24" s="19"/>
      <c r="D24" s="19" t="s">
        <v>15</v>
      </c>
      <c r="E24" s="185"/>
      <c r="F24" s="185"/>
      <c r="G24" s="227"/>
      <c r="H24" s="238"/>
      <c r="I24" s="239"/>
    </row>
    <row r="25" spans="2:9" ht="17.25" customHeight="1">
      <c r="B25" s="11"/>
      <c r="C25" s="12"/>
      <c r="D25" s="10">
        <v>4117</v>
      </c>
      <c r="E25" s="196">
        <v>20000000</v>
      </c>
      <c r="F25" s="196">
        <v>20000000</v>
      </c>
      <c r="G25" s="209">
        <f>+E25-F25</f>
        <v>0</v>
      </c>
      <c r="H25" s="242"/>
      <c r="I25" s="242"/>
    </row>
    <row r="26" spans="2:9" ht="17.25" customHeight="1">
      <c r="B26" s="11"/>
      <c r="C26" s="20"/>
      <c r="D26" s="17" t="s">
        <v>231</v>
      </c>
      <c r="E26" s="202"/>
      <c r="F26" s="202"/>
      <c r="G26" s="210"/>
      <c r="H26" s="243"/>
      <c r="I26" s="243"/>
    </row>
    <row r="27" spans="2:9" ht="18" customHeight="1">
      <c r="B27" s="28"/>
      <c r="C27" s="10">
        <v>4120</v>
      </c>
      <c r="D27" s="211"/>
      <c r="E27" s="196">
        <f>SUM(E29:E38)</f>
        <v>1912569000</v>
      </c>
      <c r="F27" s="196">
        <f>SUM(F29:F38)</f>
        <v>1658321000</v>
      </c>
      <c r="G27" s="209">
        <f>+E27-F27</f>
        <v>254248000</v>
      </c>
      <c r="H27" s="216"/>
      <c r="I27" s="217"/>
    </row>
    <row r="28" spans="2:9" ht="18" customHeight="1">
      <c r="B28" s="30"/>
      <c r="C28" s="16" t="s">
        <v>21</v>
      </c>
      <c r="D28" s="212"/>
      <c r="E28" s="202"/>
      <c r="F28" s="202"/>
      <c r="G28" s="210"/>
      <c r="H28" s="218"/>
      <c r="I28" s="219"/>
    </row>
    <row r="29" spans="2:9" ht="18" customHeight="1">
      <c r="B29" s="28"/>
      <c r="C29" s="12"/>
      <c r="D29" s="18">
        <v>4121</v>
      </c>
      <c r="E29" s="185">
        <v>705412000</v>
      </c>
      <c r="F29" s="185">
        <v>657784000</v>
      </c>
      <c r="G29" s="227">
        <f>+E29-F29</f>
        <v>47628000</v>
      </c>
      <c r="H29" s="238" t="s">
        <v>292</v>
      </c>
      <c r="I29" s="239"/>
    </row>
    <row r="30" spans="2:9" ht="18" customHeight="1">
      <c r="B30" s="11"/>
      <c r="C30" s="19"/>
      <c r="D30" s="16" t="s">
        <v>57</v>
      </c>
      <c r="E30" s="202"/>
      <c r="F30" s="202"/>
      <c r="G30" s="210"/>
      <c r="H30" s="218"/>
      <c r="I30" s="219"/>
    </row>
    <row r="31" spans="2:9" ht="18" customHeight="1">
      <c r="B31" s="11"/>
      <c r="C31" s="19"/>
      <c r="D31" s="15">
        <v>4123</v>
      </c>
      <c r="E31" s="196">
        <v>21600000</v>
      </c>
      <c r="F31" s="196">
        <v>21827000</v>
      </c>
      <c r="G31" s="209">
        <f>+E31-F31</f>
        <v>-227000</v>
      </c>
      <c r="H31" s="216"/>
      <c r="I31" s="222"/>
    </row>
    <row r="32" spans="2:9" ht="18" customHeight="1">
      <c r="B32" s="11"/>
      <c r="C32" s="19"/>
      <c r="D32" s="16" t="s">
        <v>149</v>
      </c>
      <c r="E32" s="202"/>
      <c r="F32" s="202"/>
      <c r="G32" s="210"/>
      <c r="H32" s="223"/>
      <c r="I32" s="224"/>
    </row>
    <row r="33" spans="2:9" ht="18" customHeight="1">
      <c r="B33" s="28"/>
      <c r="C33" s="18"/>
      <c r="D33" s="18">
        <v>4124</v>
      </c>
      <c r="E33" s="185">
        <v>70000000</v>
      </c>
      <c r="F33" s="185">
        <v>57300000</v>
      </c>
      <c r="G33" s="227">
        <f>+E33-F33</f>
        <v>12700000</v>
      </c>
      <c r="H33" s="238"/>
      <c r="I33" s="239"/>
    </row>
    <row r="34" spans="2:9" ht="18" customHeight="1">
      <c r="B34" s="11"/>
      <c r="C34" s="19"/>
      <c r="D34" s="16" t="s">
        <v>8</v>
      </c>
      <c r="E34" s="202"/>
      <c r="F34" s="202"/>
      <c r="G34" s="210"/>
      <c r="H34" s="218"/>
      <c r="I34" s="219"/>
    </row>
    <row r="35" spans="2:9" ht="18" customHeight="1">
      <c r="B35" s="28"/>
      <c r="C35" s="31"/>
      <c r="D35" s="29">
        <v>4125</v>
      </c>
      <c r="E35" s="209">
        <v>1075557000</v>
      </c>
      <c r="F35" s="209">
        <v>881410000</v>
      </c>
      <c r="G35" s="209">
        <f>+E35-F35</f>
        <v>194147000</v>
      </c>
      <c r="H35" s="228" t="s">
        <v>293</v>
      </c>
      <c r="I35" s="229"/>
    </row>
    <row r="36" spans="2:9" ht="18" customHeight="1">
      <c r="B36" s="27"/>
      <c r="C36" s="32"/>
      <c r="D36" s="33" t="s">
        <v>9</v>
      </c>
      <c r="E36" s="210"/>
      <c r="F36" s="210"/>
      <c r="G36" s="210"/>
      <c r="H36" s="230"/>
      <c r="I36" s="231"/>
    </row>
    <row r="37" spans="2:9" ht="18" customHeight="1">
      <c r="B37" s="28"/>
      <c r="C37" s="31"/>
      <c r="D37" s="29">
        <v>4127</v>
      </c>
      <c r="E37" s="209">
        <v>40000000</v>
      </c>
      <c r="F37" s="209">
        <v>40000000</v>
      </c>
      <c r="G37" s="209">
        <f>+E37-F37</f>
        <v>0</v>
      </c>
      <c r="H37" s="228"/>
      <c r="I37" s="229"/>
    </row>
    <row r="38" spans="2:9" ht="18" customHeight="1">
      <c r="B38" s="30"/>
      <c r="C38" s="33"/>
      <c r="D38" s="33" t="s">
        <v>10</v>
      </c>
      <c r="E38" s="210"/>
      <c r="F38" s="210"/>
      <c r="G38" s="210"/>
      <c r="H38" s="230"/>
      <c r="I38" s="231"/>
    </row>
    <row r="39" spans="2:9" ht="18" customHeight="1">
      <c r="B39" s="28">
        <v>4200</v>
      </c>
      <c r="C39" s="244"/>
      <c r="D39" s="244"/>
      <c r="E39" s="209">
        <f>+E41+E51+E65</f>
        <v>2952034000</v>
      </c>
      <c r="F39" s="209">
        <f>+F41+F51+F65</f>
        <v>3687638000</v>
      </c>
      <c r="G39" s="209">
        <f>+E39-F39</f>
        <v>-735604000</v>
      </c>
      <c r="H39" s="228"/>
      <c r="I39" s="229"/>
    </row>
    <row r="40" spans="2:9" ht="18" customHeight="1">
      <c r="B40" s="27" t="s">
        <v>22</v>
      </c>
      <c r="C40" s="245"/>
      <c r="D40" s="245"/>
      <c r="E40" s="210"/>
      <c r="F40" s="210"/>
      <c r="G40" s="210"/>
      <c r="H40" s="230"/>
      <c r="I40" s="231"/>
    </row>
    <row r="41" spans="2:9" ht="18" customHeight="1">
      <c r="B41" s="14"/>
      <c r="C41" s="25">
        <v>4210</v>
      </c>
      <c r="D41" s="211"/>
      <c r="E41" s="196">
        <f>SUM(E43:E50)</f>
        <v>33300000</v>
      </c>
      <c r="F41" s="196">
        <f>SUM(F43:F50)</f>
        <v>58300000</v>
      </c>
      <c r="G41" s="209">
        <f>+E41-F41</f>
        <v>-25000000</v>
      </c>
      <c r="H41" s="216"/>
      <c r="I41" s="217"/>
    </row>
    <row r="42" spans="2:9" ht="18" customHeight="1">
      <c r="B42" s="13"/>
      <c r="C42" s="27" t="s">
        <v>232</v>
      </c>
      <c r="D42" s="212"/>
      <c r="E42" s="202"/>
      <c r="F42" s="202"/>
      <c r="G42" s="210"/>
      <c r="H42" s="218"/>
      <c r="I42" s="219"/>
    </row>
    <row r="43" spans="2:9" ht="18" customHeight="1">
      <c r="B43" s="13"/>
      <c r="C43" s="27"/>
      <c r="D43" s="18">
        <v>4211</v>
      </c>
      <c r="E43" s="196">
        <v>10000000</v>
      </c>
      <c r="F43" s="196">
        <v>20000000</v>
      </c>
      <c r="G43" s="209">
        <f>+E43-F43</f>
        <v>-10000000</v>
      </c>
      <c r="H43" s="216"/>
      <c r="I43" s="222"/>
    </row>
    <row r="44" spans="2:9" ht="18" customHeight="1">
      <c r="B44" s="13"/>
      <c r="C44" s="27"/>
      <c r="D44" s="19" t="s">
        <v>243</v>
      </c>
      <c r="E44" s="202"/>
      <c r="F44" s="202"/>
      <c r="G44" s="210"/>
      <c r="H44" s="223"/>
      <c r="I44" s="224"/>
    </row>
    <row r="45" spans="2:9" ht="18" customHeight="1">
      <c r="B45" s="14"/>
      <c r="C45" s="28"/>
      <c r="D45" s="15">
        <v>4217</v>
      </c>
      <c r="E45" s="196">
        <v>0</v>
      </c>
      <c r="F45" s="196">
        <v>24000000</v>
      </c>
      <c r="G45" s="209">
        <f>+E45-F45</f>
        <v>-24000000</v>
      </c>
      <c r="H45" s="216"/>
      <c r="I45" s="217"/>
    </row>
    <row r="46" spans="2:9" ht="18" customHeight="1">
      <c r="B46" s="13"/>
      <c r="C46" s="27"/>
      <c r="D46" s="16" t="s">
        <v>67</v>
      </c>
      <c r="E46" s="202"/>
      <c r="F46" s="202"/>
      <c r="G46" s="210"/>
      <c r="H46" s="218"/>
      <c r="I46" s="219"/>
    </row>
    <row r="47" spans="2:9" ht="18" customHeight="1">
      <c r="B47" s="13"/>
      <c r="C47" s="27"/>
      <c r="D47" s="10">
        <v>4212</v>
      </c>
      <c r="E47" s="196">
        <v>5800000</v>
      </c>
      <c r="F47" s="196">
        <v>3300000</v>
      </c>
      <c r="G47" s="209">
        <f>+E47-F47</f>
        <v>2500000</v>
      </c>
      <c r="H47" s="216"/>
      <c r="I47" s="217"/>
    </row>
    <row r="48" spans="2:9" ht="18" customHeight="1">
      <c r="B48" s="13"/>
      <c r="C48" s="27"/>
      <c r="D48" s="17" t="s">
        <v>66</v>
      </c>
      <c r="E48" s="197"/>
      <c r="F48" s="197"/>
      <c r="G48" s="197"/>
      <c r="H48" s="218"/>
      <c r="I48" s="219"/>
    </row>
    <row r="49" spans="2:9" ht="18" customHeight="1">
      <c r="B49" s="13"/>
      <c r="C49" s="27"/>
      <c r="D49" s="18">
        <v>4216</v>
      </c>
      <c r="E49" s="196">
        <v>17500000</v>
      </c>
      <c r="F49" s="196">
        <v>11000000</v>
      </c>
      <c r="G49" s="209">
        <f>+E49-F49</f>
        <v>6500000</v>
      </c>
      <c r="H49" s="226"/>
      <c r="I49" s="222"/>
    </row>
    <row r="50" spans="2:9" ht="18" customHeight="1">
      <c r="B50" s="13"/>
      <c r="C50" s="27"/>
      <c r="D50" s="19" t="s">
        <v>244</v>
      </c>
      <c r="E50" s="202"/>
      <c r="F50" s="202"/>
      <c r="G50" s="210"/>
      <c r="H50" s="223"/>
      <c r="I50" s="224"/>
    </row>
    <row r="51" spans="2:9" ht="17.25" customHeight="1">
      <c r="B51" s="13"/>
      <c r="C51" s="10">
        <v>4220</v>
      </c>
      <c r="D51" s="196"/>
      <c r="E51" s="196">
        <f>SUM(E53:E64)</f>
        <v>299504000</v>
      </c>
      <c r="F51" s="196">
        <f>SUM(F53:F64)</f>
        <v>380548000</v>
      </c>
      <c r="G51" s="209">
        <f>+E51-F51</f>
        <v>-81044000</v>
      </c>
      <c r="H51" s="240"/>
      <c r="I51" s="214"/>
    </row>
    <row r="52" spans="2:9" ht="17.25" customHeight="1">
      <c r="B52" s="13"/>
      <c r="C52" s="11" t="s">
        <v>23</v>
      </c>
      <c r="D52" s="202"/>
      <c r="E52" s="202"/>
      <c r="F52" s="202"/>
      <c r="G52" s="210"/>
      <c r="H52" s="241"/>
      <c r="I52" s="215"/>
    </row>
    <row r="53" spans="2:9" ht="17.25" customHeight="1">
      <c r="B53" s="14"/>
      <c r="C53" s="12"/>
      <c r="D53" s="15">
        <v>4221</v>
      </c>
      <c r="E53" s="196">
        <v>15880000</v>
      </c>
      <c r="F53" s="196">
        <v>21000000</v>
      </c>
      <c r="G53" s="209">
        <f>+E53-F53</f>
        <v>-5120000</v>
      </c>
      <c r="H53" s="216" t="s">
        <v>233</v>
      </c>
      <c r="I53" s="217"/>
    </row>
    <row r="54" spans="2:9" ht="17.25" customHeight="1">
      <c r="B54" s="36"/>
      <c r="C54" s="17"/>
      <c r="D54" s="16" t="s">
        <v>24</v>
      </c>
      <c r="E54" s="202"/>
      <c r="F54" s="202"/>
      <c r="G54" s="210"/>
      <c r="H54" s="218"/>
      <c r="I54" s="219"/>
    </row>
    <row r="55" spans="2:9" ht="17.25" customHeight="1">
      <c r="B55" s="14"/>
      <c r="C55" s="12"/>
      <c r="D55" s="18">
        <v>4223</v>
      </c>
      <c r="E55" s="185">
        <v>50850000</v>
      </c>
      <c r="F55" s="185">
        <v>47080000</v>
      </c>
      <c r="G55" s="227">
        <f>+E55-F55</f>
        <v>3770000</v>
      </c>
      <c r="H55" s="238" t="s">
        <v>234</v>
      </c>
      <c r="I55" s="239"/>
    </row>
    <row r="56" spans="2:9" ht="17.25" customHeight="1">
      <c r="B56" s="13"/>
      <c r="C56" s="11"/>
      <c r="D56" s="16" t="s">
        <v>25</v>
      </c>
      <c r="E56" s="202"/>
      <c r="F56" s="202"/>
      <c r="G56" s="210"/>
      <c r="H56" s="218"/>
      <c r="I56" s="219"/>
    </row>
    <row r="57" spans="2:9" s="26" customFormat="1" ht="17.25" customHeight="1">
      <c r="B57" s="14"/>
      <c r="C57" s="12"/>
      <c r="D57" s="10">
        <v>4224</v>
      </c>
      <c r="E57" s="196">
        <v>16500000</v>
      </c>
      <c r="F57" s="196">
        <v>39244000</v>
      </c>
      <c r="G57" s="209">
        <f>+E57-F57</f>
        <v>-22744000</v>
      </c>
      <c r="H57" s="216" t="s">
        <v>235</v>
      </c>
      <c r="I57" s="217"/>
    </row>
    <row r="58" spans="2:9" s="26" customFormat="1" ht="17.25" customHeight="1">
      <c r="B58" s="13"/>
      <c r="C58" s="11"/>
      <c r="D58" s="17" t="s">
        <v>26</v>
      </c>
      <c r="E58" s="202"/>
      <c r="F58" s="202"/>
      <c r="G58" s="210"/>
      <c r="H58" s="218"/>
      <c r="I58" s="219"/>
    </row>
    <row r="59" spans="2:9" ht="17.25" customHeight="1">
      <c r="B59" s="14"/>
      <c r="C59" s="12"/>
      <c r="D59" s="18">
        <v>4227</v>
      </c>
      <c r="E59" s="185">
        <v>45382000</v>
      </c>
      <c r="F59" s="185">
        <v>38224000</v>
      </c>
      <c r="G59" s="227">
        <f>+E59-F59</f>
        <v>7158000</v>
      </c>
      <c r="H59" s="238" t="s">
        <v>236</v>
      </c>
      <c r="I59" s="239"/>
    </row>
    <row r="60" spans="2:9" ht="17.25" customHeight="1">
      <c r="B60" s="14"/>
      <c r="C60" s="12"/>
      <c r="D60" s="16" t="s">
        <v>27</v>
      </c>
      <c r="E60" s="202"/>
      <c r="F60" s="202"/>
      <c r="G60" s="210"/>
      <c r="H60" s="218"/>
      <c r="I60" s="219"/>
    </row>
    <row r="61" spans="1:9" ht="17.25" customHeight="1">
      <c r="A61" s="34"/>
      <c r="B61" s="14"/>
      <c r="C61" s="12"/>
      <c r="D61" s="18">
        <v>4228</v>
      </c>
      <c r="E61" s="185">
        <v>14300000</v>
      </c>
      <c r="F61" s="185">
        <v>15000000</v>
      </c>
      <c r="G61" s="209">
        <f>+E61-F61</f>
        <v>-700000</v>
      </c>
      <c r="H61" s="238" t="s">
        <v>68</v>
      </c>
      <c r="I61" s="239"/>
    </row>
    <row r="62" spans="1:9" ht="17.25" customHeight="1">
      <c r="A62" s="34"/>
      <c r="B62" s="14"/>
      <c r="C62" s="11"/>
      <c r="D62" s="16" t="s">
        <v>28</v>
      </c>
      <c r="E62" s="202"/>
      <c r="F62" s="202"/>
      <c r="G62" s="210"/>
      <c r="H62" s="218"/>
      <c r="I62" s="219"/>
    </row>
    <row r="63" spans="1:9" ht="17.25" customHeight="1">
      <c r="A63" s="34"/>
      <c r="B63" s="14"/>
      <c r="C63" s="12"/>
      <c r="D63" s="18">
        <v>4229</v>
      </c>
      <c r="E63" s="185">
        <v>156592000</v>
      </c>
      <c r="F63" s="185">
        <v>220000000</v>
      </c>
      <c r="G63" s="227">
        <f>+E63-F63</f>
        <v>-63408000</v>
      </c>
      <c r="H63" s="238" t="s">
        <v>237</v>
      </c>
      <c r="I63" s="239"/>
    </row>
    <row r="64" spans="1:9" ht="17.25" customHeight="1">
      <c r="A64" s="34"/>
      <c r="B64" s="12"/>
      <c r="C64" s="17"/>
      <c r="D64" s="16" t="s">
        <v>29</v>
      </c>
      <c r="E64" s="202"/>
      <c r="F64" s="202"/>
      <c r="G64" s="210"/>
      <c r="H64" s="218"/>
      <c r="I64" s="219"/>
    </row>
    <row r="65" spans="1:9" ht="17.25" customHeight="1">
      <c r="A65" s="34"/>
      <c r="B65" s="14"/>
      <c r="C65" s="12">
        <v>4230</v>
      </c>
      <c r="D65" s="185"/>
      <c r="E65" s="185">
        <f>SUM(E67:E82)</f>
        <v>2619230000</v>
      </c>
      <c r="F65" s="185">
        <f>SUM(F67:F82)</f>
        <v>3248790000</v>
      </c>
      <c r="G65" s="227">
        <f>+E65-F65</f>
        <v>-629560000</v>
      </c>
      <c r="H65" s="238"/>
      <c r="I65" s="239"/>
    </row>
    <row r="66" spans="1:9" ht="17.25" customHeight="1">
      <c r="A66" s="35"/>
      <c r="B66" s="12"/>
      <c r="C66" s="11" t="s">
        <v>30</v>
      </c>
      <c r="D66" s="202"/>
      <c r="E66" s="202"/>
      <c r="F66" s="202"/>
      <c r="G66" s="210"/>
      <c r="H66" s="218"/>
      <c r="I66" s="219"/>
    </row>
    <row r="67" spans="2:9" ht="17.25" customHeight="1">
      <c r="B67" s="14"/>
      <c r="C67" s="12"/>
      <c r="D67" s="18">
        <v>4231</v>
      </c>
      <c r="E67" s="185">
        <v>28700000</v>
      </c>
      <c r="F67" s="185">
        <v>29600000</v>
      </c>
      <c r="G67" s="209">
        <f>+E67-F67</f>
        <v>-900000</v>
      </c>
      <c r="H67" s="238"/>
      <c r="I67" s="239"/>
    </row>
    <row r="68" spans="2:9" ht="17.25" customHeight="1">
      <c r="B68" s="13"/>
      <c r="C68" s="11"/>
      <c r="D68" s="16" t="s">
        <v>31</v>
      </c>
      <c r="E68" s="202"/>
      <c r="F68" s="202"/>
      <c r="G68" s="210"/>
      <c r="H68" s="218"/>
      <c r="I68" s="219"/>
    </row>
    <row r="69" spans="2:9" ht="17.25" customHeight="1">
      <c r="B69" s="14"/>
      <c r="C69" s="12"/>
      <c r="D69" s="18">
        <v>4232</v>
      </c>
      <c r="E69" s="185">
        <v>28760000</v>
      </c>
      <c r="F69" s="185">
        <v>27160000</v>
      </c>
      <c r="G69" s="209">
        <f>+E69-F69</f>
        <v>1600000</v>
      </c>
      <c r="H69" s="238"/>
      <c r="I69" s="239"/>
    </row>
    <row r="70" spans="2:9" ht="17.25" customHeight="1">
      <c r="B70" s="13"/>
      <c r="C70" s="11"/>
      <c r="D70" s="16" t="s">
        <v>32</v>
      </c>
      <c r="E70" s="202"/>
      <c r="F70" s="202"/>
      <c r="G70" s="210"/>
      <c r="H70" s="218"/>
      <c r="I70" s="219"/>
    </row>
    <row r="71" spans="2:9" s="26" customFormat="1" ht="17.25" customHeight="1">
      <c r="B71" s="14"/>
      <c r="C71" s="12"/>
      <c r="D71" s="15">
        <v>4233</v>
      </c>
      <c r="E71" s="196">
        <v>1521040000</v>
      </c>
      <c r="F71" s="196">
        <v>1554390000</v>
      </c>
      <c r="G71" s="209">
        <f>+E71-F71</f>
        <v>-33350000</v>
      </c>
      <c r="H71" s="216" t="s">
        <v>294</v>
      </c>
      <c r="I71" s="217"/>
    </row>
    <row r="72" spans="2:9" s="26" customFormat="1" ht="17.25" customHeight="1">
      <c r="B72" s="13"/>
      <c r="C72" s="11"/>
      <c r="D72" s="16" t="s">
        <v>33</v>
      </c>
      <c r="E72" s="202"/>
      <c r="F72" s="202"/>
      <c r="G72" s="210"/>
      <c r="H72" s="218"/>
      <c r="I72" s="219"/>
    </row>
    <row r="73" spans="2:9" s="26" customFormat="1" ht="17.25" customHeight="1">
      <c r="B73" s="14"/>
      <c r="C73" s="12"/>
      <c r="D73" s="15">
        <v>4234</v>
      </c>
      <c r="E73" s="196">
        <v>18700000</v>
      </c>
      <c r="F73" s="196">
        <v>19200000</v>
      </c>
      <c r="G73" s="209">
        <f>+E73-F73</f>
        <v>-500000</v>
      </c>
      <c r="H73" s="216"/>
      <c r="I73" s="217"/>
    </row>
    <row r="74" spans="2:9" s="26" customFormat="1" ht="17.25" customHeight="1">
      <c r="B74" s="13"/>
      <c r="C74" s="11"/>
      <c r="D74" s="16" t="s">
        <v>34</v>
      </c>
      <c r="E74" s="202"/>
      <c r="F74" s="202"/>
      <c r="G74" s="210"/>
      <c r="H74" s="218"/>
      <c r="I74" s="219"/>
    </row>
    <row r="75" spans="2:9" ht="17.25" customHeight="1">
      <c r="B75" s="14"/>
      <c r="C75" s="12"/>
      <c r="D75" s="15">
        <v>4235</v>
      </c>
      <c r="E75" s="196">
        <v>929000000</v>
      </c>
      <c r="F75" s="196">
        <v>1529660000</v>
      </c>
      <c r="G75" s="209">
        <f>+E75-F75</f>
        <v>-600660000</v>
      </c>
      <c r="H75" s="216"/>
      <c r="I75" s="217"/>
    </row>
    <row r="76" spans="2:9" ht="17.25" customHeight="1">
      <c r="B76" s="13"/>
      <c r="C76" s="11"/>
      <c r="D76" s="16" t="s">
        <v>35</v>
      </c>
      <c r="E76" s="202"/>
      <c r="F76" s="202"/>
      <c r="G76" s="210"/>
      <c r="H76" s="218"/>
      <c r="I76" s="219"/>
    </row>
    <row r="77" spans="2:9" ht="17.25" customHeight="1">
      <c r="B77" s="14"/>
      <c r="C77" s="12"/>
      <c r="D77" s="15">
        <v>4236</v>
      </c>
      <c r="E77" s="196">
        <v>34900000</v>
      </c>
      <c r="F77" s="196">
        <v>34930000</v>
      </c>
      <c r="G77" s="209">
        <f>+E77-F77</f>
        <v>-30000</v>
      </c>
      <c r="H77" s="216" t="s">
        <v>238</v>
      </c>
      <c r="I77" s="217"/>
    </row>
    <row r="78" spans="2:9" ht="17.25" customHeight="1">
      <c r="B78" s="13"/>
      <c r="C78" s="11"/>
      <c r="D78" s="16" t="s">
        <v>36</v>
      </c>
      <c r="E78" s="202"/>
      <c r="F78" s="202"/>
      <c r="G78" s="210"/>
      <c r="H78" s="218"/>
      <c r="I78" s="219"/>
    </row>
    <row r="79" spans="2:9" ht="17.25" customHeight="1">
      <c r="B79" s="14"/>
      <c r="C79" s="12"/>
      <c r="D79" s="15">
        <v>4237</v>
      </c>
      <c r="E79" s="196">
        <v>56130000</v>
      </c>
      <c r="F79" s="196">
        <v>38050000</v>
      </c>
      <c r="G79" s="209">
        <f>+E79-F79</f>
        <v>18080000</v>
      </c>
      <c r="H79" s="216"/>
      <c r="I79" s="217"/>
    </row>
    <row r="80" spans="2:9" ht="17.25" customHeight="1">
      <c r="B80" s="36"/>
      <c r="C80" s="17"/>
      <c r="D80" s="16" t="s">
        <v>37</v>
      </c>
      <c r="E80" s="202"/>
      <c r="F80" s="202"/>
      <c r="G80" s="210"/>
      <c r="H80" s="218"/>
      <c r="I80" s="219"/>
    </row>
    <row r="81" spans="2:9" ht="17.25" customHeight="1">
      <c r="B81" s="13"/>
      <c r="C81" s="11"/>
      <c r="D81" s="18">
        <v>4239</v>
      </c>
      <c r="E81" s="196">
        <v>2000000</v>
      </c>
      <c r="F81" s="196">
        <v>15800000</v>
      </c>
      <c r="G81" s="209">
        <f>+E81-F81</f>
        <v>-13800000</v>
      </c>
      <c r="H81" s="240"/>
      <c r="I81" s="214"/>
    </row>
    <row r="82" spans="2:9" ht="17.25" customHeight="1">
      <c r="B82" s="36"/>
      <c r="C82" s="17"/>
      <c r="D82" s="19" t="s">
        <v>245</v>
      </c>
      <c r="E82" s="202"/>
      <c r="F82" s="202"/>
      <c r="G82" s="210"/>
      <c r="H82" s="241"/>
      <c r="I82" s="215"/>
    </row>
    <row r="83" spans="2:9" ht="17.25" customHeight="1">
      <c r="B83" s="25">
        <v>4300</v>
      </c>
      <c r="C83" s="209"/>
      <c r="D83" s="209"/>
      <c r="E83" s="209">
        <f>+E85+E89+E101</f>
        <v>1782434000</v>
      </c>
      <c r="F83" s="209">
        <f>+F85+F89+F101</f>
        <v>1610183000</v>
      </c>
      <c r="G83" s="209">
        <f>+E83-F83</f>
        <v>172251000</v>
      </c>
      <c r="H83" s="228"/>
      <c r="I83" s="229"/>
    </row>
    <row r="84" spans="2:9" ht="17.25" customHeight="1">
      <c r="B84" s="27" t="s">
        <v>38</v>
      </c>
      <c r="C84" s="210"/>
      <c r="D84" s="210"/>
      <c r="E84" s="210"/>
      <c r="F84" s="210"/>
      <c r="G84" s="210"/>
      <c r="H84" s="230"/>
      <c r="I84" s="231"/>
    </row>
    <row r="85" spans="2:9" ht="17.25" customHeight="1">
      <c r="B85" s="12"/>
      <c r="C85" s="18">
        <v>4310</v>
      </c>
      <c r="D85" s="227"/>
      <c r="E85" s="227">
        <f>+E87</f>
        <v>72000000</v>
      </c>
      <c r="F85" s="227">
        <f>+F87</f>
        <v>70587000</v>
      </c>
      <c r="G85" s="227">
        <f>+E85-F85</f>
        <v>1413000</v>
      </c>
      <c r="H85" s="238"/>
      <c r="I85" s="239"/>
    </row>
    <row r="86" spans="2:9" ht="17.25" customHeight="1">
      <c r="B86" s="12"/>
      <c r="C86" s="11" t="s">
        <v>39</v>
      </c>
      <c r="D86" s="210"/>
      <c r="E86" s="210"/>
      <c r="F86" s="210"/>
      <c r="G86" s="210"/>
      <c r="H86" s="218"/>
      <c r="I86" s="219"/>
    </row>
    <row r="87" spans="2:9" ht="17.25" customHeight="1">
      <c r="B87" s="14"/>
      <c r="C87" s="12"/>
      <c r="D87" s="18">
        <v>4311</v>
      </c>
      <c r="E87" s="227">
        <v>72000000</v>
      </c>
      <c r="F87" s="227">
        <v>70587000</v>
      </c>
      <c r="G87" s="227">
        <f>+E87-F87</f>
        <v>1413000</v>
      </c>
      <c r="H87" s="238"/>
      <c r="I87" s="239"/>
    </row>
    <row r="88" spans="2:9" ht="17.25" customHeight="1">
      <c r="B88" s="12"/>
      <c r="C88" s="16"/>
      <c r="D88" s="16" t="s">
        <v>39</v>
      </c>
      <c r="E88" s="210"/>
      <c r="F88" s="210"/>
      <c r="G88" s="210"/>
      <c r="H88" s="218"/>
      <c r="I88" s="219"/>
    </row>
    <row r="89" spans="2:9" ht="17.25" customHeight="1">
      <c r="B89" s="12"/>
      <c r="C89" s="10">
        <v>4320</v>
      </c>
      <c r="D89" s="196"/>
      <c r="E89" s="196">
        <f>SUM(E91:E100)</f>
        <v>1590434000</v>
      </c>
      <c r="F89" s="196">
        <f>SUM(F91:F100)</f>
        <v>1445596000</v>
      </c>
      <c r="G89" s="209">
        <f>+E89-F89</f>
        <v>144838000</v>
      </c>
      <c r="H89" s="216"/>
      <c r="I89" s="217"/>
    </row>
    <row r="90" spans="2:9" ht="17.25" customHeight="1">
      <c r="B90" s="13"/>
      <c r="C90" s="11" t="s">
        <v>40</v>
      </c>
      <c r="D90" s="202"/>
      <c r="E90" s="202"/>
      <c r="F90" s="202"/>
      <c r="G90" s="210"/>
      <c r="H90" s="218"/>
      <c r="I90" s="219"/>
    </row>
    <row r="91" spans="1:9" ht="17.25" customHeight="1">
      <c r="A91" s="34"/>
      <c r="B91" s="14"/>
      <c r="C91" s="12"/>
      <c r="D91" s="18">
        <v>4321</v>
      </c>
      <c r="E91" s="185">
        <v>295440000</v>
      </c>
      <c r="F91" s="185">
        <v>336652000</v>
      </c>
      <c r="G91" s="227">
        <f>+E91-F91</f>
        <v>-41212000</v>
      </c>
      <c r="H91" s="238" t="s">
        <v>246</v>
      </c>
      <c r="I91" s="239"/>
    </row>
    <row r="92" spans="1:9" ht="17.25" customHeight="1">
      <c r="A92" s="34"/>
      <c r="B92" s="13"/>
      <c r="C92" s="11"/>
      <c r="D92" s="16" t="s">
        <v>69</v>
      </c>
      <c r="E92" s="202"/>
      <c r="F92" s="202"/>
      <c r="G92" s="210"/>
      <c r="H92" s="218"/>
      <c r="I92" s="219"/>
    </row>
    <row r="93" spans="1:9" ht="17.25" customHeight="1">
      <c r="A93" s="34"/>
      <c r="B93" s="14"/>
      <c r="C93" s="12"/>
      <c r="D93" s="15">
        <v>4322</v>
      </c>
      <c r="E93" s="196">
        <v>1176148000</v>
      </c>
      <c r="F93" s="196">
        <v>1020106000</v>
      </c>
      <c r="G93" s="209">
        <f>+E93-F93</f>
        <v>156042000</v>
      </c>
      <c r="H93" s="216"/>
      <c r="I93" s="217"/>
    </row>
    <row r="94" spans="1:9" ht="17.25" customHeight="1">
      <c r="A94" s="34"/>
      <c r="B94" s="13"/>
      <c r="C94" s="11"/>
      <c r="D94" s="16" t="s">
        <v>41</v>
      </c>
      <c r="E94" s="202"/>
      <c r="F94" s="202"/>
      <c r="G94" s="210"/>
      <c r="H94" s="218"/>
      <c r="I94" s="219"/>
    </row>
    <row r="95" spans="1:9" ht="17.25" customHeight="1">
      <c r="A95" s="34"/>
      <c r="B95" s="13"/>
      <c r="C95" s="11"/>
      <c r="D95" s="15">
        <v>4323</v>
      </c>
      <c r="E95" s="196">
        <v>10000000</v>
      </c>
      <c r="F95" s="196">
        <v>0</v>
      </c>
      <c r="G95" s="209">
        <f>+E95-F95</f>
        <v>10000000</v>
      </c>
      <c r="H95" s="216"/>
      <c r="I95" s="217"/>
    </row>
    <row r="96" spans="1:9" ht="17.25" customHeight="1">
      <c r="A96" s="34"/>
      <c r="B96" s="13"/>
      <c r="C96" s="11"/>
      <c r="D96" s="16" t="s">
        <v>284</v>
      </c>
      <c r="E96" s="202"/>
      <c r="F96" s="202"/>
      <c r="G96" s="210"/>
      <c r="H96" s="218"/>
      <c r="I96" s="219"/>
    </row>
    <row r="97" spans="2:9" ht="17.25" customHeight="1">
      <c r="B97" s="14"/>
      <c r="C97" s="12"/>
      <c r="D97" s="18">
        <v>4325</v>
      </c>
      <c r="E97" s="185">
        <v>87846000</v>
      </c>
      <c r="F97" s="185">
        <v>68838000</v>
      </c>
      <c r="G97" s="227">
        <f>+E97-F97</f>
        <v>19008000</v>
      </c>
      <c r="H97" s="238" t="s">
        <v>239</v>
      </c>
      <c r="I97" s="239"/>
    </row>
    <row r="98" spans="2:9" ht="17.25" customHeight="1">
      <c r="B98" s="14"/>
      <c r="C98" s="12"/>
      <c r="D98" s="16" t="s">
        <v>70</v>
      </c>
      <c r="E98" s="202"/>
      <c r="F98" s="202"/>
      <c r="G98" s="210"/>
      <c r="H98" s="218"/>
      <c r="I98" s="219"/>
    </row>
    <row r="99" spans="2:9" ht="17.25" customHeight="1">
      <c r="B99" s="14"/>
      <c r="C99" s="12"/>
      <c r="D99" s="15">
        <v>4329</v>
      </c>
      <c r="E99" s="196">
        <v>21000000</v>
      </c>
      <c r="F99" s="196">
        <v>20000000</v>
      </c>
      <c r="G99" s="209">
        <f>+E99-F99</f>
        <v>1000000</v>
      </c>
      <c r="H99" s="216" t="s">
        <v>247</v>
      </c>
      <c r="I99" s="217"/>
    </row>
    <row r="100" spans="2:9" ht="17.25" customHeight="1">
      <c r="B100" s="13"/>
      <c r="C100" s="11"/>
      <c r="D100" s="16" t="s">
        <v>71</v>
      </c>
      <c r="E100" s="202"/>
      <c r="F100" s="202"/>
      <c r="G100" s="210"/>
      <c r="H100" s="218"/>
      <c r="I100" s="219"/>
    </row>
    <row r="101" spans="2:9" ht="17.25" customHeight="1">
      <c r="B101" s="14"/>
      <c r="C101" s="10">
        <v>4330</v>
      </c>
      <c r="D101" s="196"/>
      <c r="E101" s="196">
        <f>+E103+E105</f>
        <v>120000000</v>
      </c>
      <c r="F101" s="196">
        <f>+F103+F105</f>
        <v>94000000</v>
      </c>
      <c r="G101" s="209">
        <f>+E101-F101</f>
        <v>26000000</v>
      </c>
      <c r="H101" s="216"/>
      <c r="I101" s="217"/>
    </row>
    <row r="102" spans="2:9" ht="17.25" customHeight="1">
      <c r="B102" s="13"/>
      <c r="C102" s="11" t="s">
        <v>42</v>
      </c>
      <c r="D102" s="202"/>
      <c r="E102" s="202"/>
      <c r="F102" s="202"/>
      <c r="G102" s="210"/>
      <c r="H102" s="218"/>
      <c r="I102" s="219"/>
    </row>
    <row r="103" spans="2:9" ht="17.25" customHeight="1">
      <c r="B103" s="14"/>
      <c r="C103" s="12"/>
      <c r="D103" s="15">
        <v>4331</v>
      </c>
      <c r="E103" s="196">
        <v>57000000</v>
      </c>
      <c r="F103" s="196">
        <v>34200000</v>
      </c>
      <c r="G103" s="209">
        <f>+E103-F103</f>
        <v>22800000</v>
      </c>
      <c r="H103" s="216"/>
      <c r="I103" s="217"/>
    </row>
    <row r="104" spans="2:9" ht="17.25" customHeight="1">
      <c r="B104" s="13"/>
      <c r="C104" s="11"/>
      <c r="D104" s="16" t="s">
        <v>43</v>
      </c>
      <c r="E104" s="202"/>
      <c r="F104" s="202"/>
      <c r="G104" s="210"/>
      <c r="H104" s="218"/>
      <c r="I104" s="219"/>
    </row>
    <row r="105" spans="2:9" ht="17.25" customHeight="1">
      <c r="B105" s="14"/>
      <c r="C105" s="12"/>
      <c r="D105" s="15">
        <v>4332</v>
      </c>
      <c r="E105" s="196">
        <v>63000000</v>
      </c>
      <c r="F105" s="196">
        <v>59800000</v>
      </c>
      <c r="G105" s="209">
        <f>+E105-F105</f>
        <v>3200000</v>
      </c>
      <c r="H105" s="216"/>
      <c r="I105" s="217"/>
    </row>
    <row r="106" spans="2:9" ht="17.25" customHeight="1">
      <c r="B106" s="36"/>
      <c r="C106" s="17"/>
      <c r="D106" s="16" t="s">
        <v>44</v>
      </c>
      <c r="E106" s="202"/>
      <c r="F106" s="202"/>
      <c r="G106" s="210"/>
      <c r="H106" s="218"/>
      <c r="I106" s="219"/>
    </row>
    <row r="107" spans="2:9" ht="17.25" customHeight="1">
      <c r="B107" s="14">
        <v>4400</v>
      </c>
      <c r="C107" s="220"/>
      <c r="D107" s="220"/>
      <c r="E107" s="196">
        <f>E109</f>
        <v>5000000</v>
      </c>
      <c r="F107" s="196">
        <f>F109</f>
        <v>5000000</v>
      </c>
      <c r="G107" s="209">
        <f>G109</f>
        <v>0</v>
      </c>
      <c r="H107" s="216"/>
      <c r="I107" s="222"/>
    </row>
    <row r="108" spans="2:9" ht="17.25" customHeight="1">
      <c r="B108" s="17" t="s">
        <v>72</v>
      </c>
      <c r="C108" s="225"/>
      <c r="D108" s="225"/>
      <c r="E108" s="202"/>
      <c r="F108" s="202"/>
      <c r="G108" s="210"/>
      <c r="H108" s="223"/>
      <c r="I108" s="224"/>
    </row>
    <row r="109" spans="2:9" ht="17.25" customHeight="1">
      <c r="B109" s="13"/>
      <c r="C109" s="10">
        <v>4420</v>
      </c>
      <c r="D109" s="220"/>
      <c r="E109" s="196">
        <f>SUM(E111)</f>
        <v>5000000</v>
      </c>
      <c r="F109" s="196">
        <f>SUM(F111)</f>
        <v>5000000</v>
      </c>
      <c r="G109" s="209">
        <f>SUM(G111)</f>
        <v>0</v>
      </c>
      <c r="H109" s="216"/>
      <c r="I109" s="222"/>
    </row>
    <row r="110" spans="2:9" ht="17.25" customHeight="1">
      <c r="B110" s="11"/>
      <c r="C110" s="17" t="s">
        <v>240</v>
      </c>
      <c r="D110" s="221"/>
      <c r="E110" s="197"/>
      <c r="F110" s="197"/>
      <c r="G110" s="197"/>
      <c r="H110" s="223"/>
      <c r="I110" s="224"/>
    </row>
    <row r="111" spans="2:9" ht="17.25" customHeight="1">
      <c r="B111" s="11"/>
      <c r="C111" s="11"/>
      <c r="D111" s="12">
        <v>4421</v>
      </c>
      <c r="E111" s="185">
        <v>5000000</v>
      </c>
      <c r="F111" s="185">
        <v>5000000</v>
      </c>
      <c r="G111" s="227">
        <f>E111-F111</f>
        <v>0</v>
      </c>
      <c r="H111" s="238"/>
      <c r="I111" s="247"/>
    </row>
    <row r="112" spans="2:9" ht="17.25" customHeight="1">
      <c r="B112" s="11"/>
      <c r="C112" s="11"/>
      <c r="D112" s="17" t="s">
        <v>73</v>
      </c>
      <c r="E112" s="246"/>
      <c r="F112" s="246"/>
      <c r="G112" s="246"/>
      <c r="H112" s="223"/>
      <c r="I112" s="224"/>
    </row>
    <row r="113" spans="2:9" ht="17.25" customHeight="1">
      <c r="B113" s="25">
        <v>4600</v>
      </c>
      <c r="C113" s="244"/>
      <c r="D113" s="244"/>
      <c r="E113" s="209">
        <f>+E115</f>
        <v>478559000</v>
      </c>
      <c r="F113" s="209">
        <f>+F115</f>
        <v>103173672</v>
      </c>
      <c r="G113" s="209">
        <f>+E113-F113</f>
        <v>375385328</v>
      </c>
      <c r="H113" s="228"/>
      <c r="I113" s="229"/>
    </row>
    <row r="114" spans="2:9" ht="17.25" customHeight="1">
      <c r="B114" s="27" t="s">
        <v>45</v>
      </c>
      <c r="C114" s="245"/>
      <c r="D114" s="245"/>
      <c r="E114" s="210"/>
      <c r="F114" s="210"/>
      <c r="G114" s="210"/>
      <c r="H114" s="230"/>
      <c r="I114" s="231"/>
    </row>
    <row r="115" spans="2:9" ht="17.25" customHeight="1">
      <c r="B115" s="14"/>
      <c r="C115" s="28">
        <v>4600</v>
      </c>
      <c r="D115" s="213"/>
      <c r="E115" s="185">
        <f>+E117</f>
        <v>478559000</v>
      </c>
      <c r="F115" s="185">
        <f>+F117</f>
        <v>103173672</v>
      </c>
      <c r="G115" s="227">
        <f>+E115-F115</f>
        <v>375385328</v>
      </c>
      <c r="H115" s="238"/>
      <c r="I115" s="239"/>
    </row>
    <row r="116" spans="2:9" ht="17.25" customHeight="1">
      <c r="B116" s="11"/>
      <c r="C116" s="30" t="s">
        <v>45</v>
      </c>
      <c r="D116" s="212"/>
      <c r="E116" s="202"/>
      <c r="F116" s="202"/>
      <c r="G116" s="210"/>
      <c r="H116" s="218"/>
      <c r="I116" s="219"/>
    </row>
    <row r="117" spans="2:9" ht="17.25" customHeight="1">
      <c r="B117" s="14"/>
      <c r="C117" s="28"/>
      <c r="D117" s="31">
        <v>4611</v>
      </c>
      <c r="E117" s="185">
        <v>478559000</v>
      </c>
      <c r="F117" s="185">
        <v>103173672</v>
      </c>
      <c r="G117" s="227">
        <f>+E117-F117</f>
        <v>375385328</v>
      </c>
      <c r="H117" s="238"/>
      <c r="I117" s="239"/>
    </row>
    <row r="118" spans="2:9" ht="17.25" customHeight="1">
      <c r="B118" s="11"/>
      <c r="C118" s="27"/>
      <c r="D118" s="30" t="s">
        <v>45</v>
      </c>
      <c r="E118" s="202"/>
      <c r="F118" s="202"/>
      <c r="G118" s="210"/>
      <c r="H118" s="218"/>
      <c r="I118" s="219"/>
    </row>
    <row r="119" spans="1:9" s="26" customFormat="1" ht="17.25" customHeight="1">
      <c r="A119" s="114"/>
      <c r="B119" s="25">
        <v>1200</v>
      </c>
      <c r="C119" s="209"/>
      <c r="D119" s="209"/>
      <c r="E119" s="209">
        <f>SUM(E121)</f>
        <v>0</v>
      </c>
      <c r="F119" s="209">
        <f>SUM(F121)</f>
        <v>2515000000</v>
      </c>
      <c r="G119" s="209">
        <f>SUM(G121)</f>
        <v>-2515000000</v>
      </c>
      <c r="H119" s="232"/>
      <c r="I119" s="233"/>
    </row>
    <row r="120" spans="1:9" s="26" customFormat="1" ht="17.25" customHeight="1">
      <c r="A120" s="114"/>
      <c r="B120" s="27" t="s">
        <v>241</v>
      </c>
      <c r="C120" s="210"/>
      <c r="D120" s="210"/>
      <c r="E120" s="210"/>
      <c r="F120" s="210"/>
      <c r="G120" s="210"/>
      <c r="H120" s="234"/>
      <c r="I120" s="235"/>
    </row>
    <row r="121" spans="1:9" s="26" customFormat="1" ht="17.25" customHeight="1">
      <c r="A121" s="114"/>
      <c r="B121" s="27" t="s">
        <v>56</v>
      </c>
      <c r="C121" s="31">
        <v>1230</v>
      </c>
      <c r="D121" s="227"/>
      <c r="E121" s="185">
        <f>+E123+E125</f>
        <v>0</v>
      </c>
      <c r="F121" s="185">
        <f>+F123+F125</f>
        <v>2515000000</v>
      </c>
      <c r="G121" s="227">
        <f>+E121-F121</f>
        <v>-2515000000</v>
      </c>
      <c r="H121" s="236"/>
      <c r="I121" s="237"/>
    </row>
    <row r="122" spans="1:9" ht="17.25" customHeight="1">
      <c r="A122" s="34"/>
      <c r="B122" s="11"/>
      <c r="C122" s="19" t="s">
        <v>248</v>
      </c>
      <c r="D122" s="210"/>
      <c r="E122" s="202"/>
      <c r="F122" s="202"/>
      <c r="G122" s="210"/>
      <c r="H122" s="236"/>
      <c r="I122" s="237"/>
    </row>
    <row r="123" spans="1:9" ht="17.25" customHeight="1">
      <c r="A123" s="34"/>
      <c r="B123" s="12"/>
      <c r="C123" s="18"/>
      <c r="D123" s="15">
        <v>1235</v>
      </c>
      <c r="E123" s="196">
        <v>0</v>
      </c>
      <c r="F123" s="196">
        <v>15000000</v>
      </c>
      <c r="G123" s="209">
        <f>+E123-F123</f>
        <v>-15000000</v>
      </c>
      <c r="H123" s="216"/>
      <c r="I123" s="217"/>
    </row>
    <row r="124" spans="1:9" ht="17.25" customHeight="1">
      <c r="A124" s="34"/>
      <c r="B124" s="11"/>
      <c r="C124" s="19"/>
      <c r="D124" s="16" t="s">
        <v>249</v>
      </c>
      <c r="E124" s="202"/>
      <c r="F124" s="202"/>
      <c r="G124" s="210"/>
      <c r="H124" s="218"/>
      <c r="I124" s="219"/>
    </row>
    <row r="125" spans="1:9" ht="17.25" customHeight="1">
      <c r="A125" s="34"/>
      <c r="B125" s="11"/>
      <c r="C125" s="19"/>
      <c r="D125" s="18">
        <v>1233</v>
      </c>
      <c r="E125" s="196">
        <v>0</v>
      </c>
      <c r="F125" s="196">
        <v>2500000000</v>
      </c>
      <c r="G125" s="209">
        <f>+E125-F125</f>
        <v>-2500000000</v>
      </c>
      <c r="H125" s="216"/>
      <c r="I125" s="217"/>
    </row>
    <row r="126" spans="1:9" ht="17.25" customHeight="1">
      <c r="A126" s="34"/>
      <c r="B126" s="11"/>
      <c r="C126" s="19"/>
      <c r="D126" s="19" t="s">
        <v>250</v>
      </c>
      <c r="E126" s="202"/>
      <c r="F126" s="202"/>
      <c r="G126" s="210"/>
      <c r="H126" s="218"/>
      <c r="I126" s="219"/>
    </row>
    <row r="127" spans="2:9" ht="17.25" customHeight="1">
      <c r="B127" s="25">
        <v>1300</v>
      </c>
      <c r="C127" s="244"/>
      <c r="D127" s="244"/>
      <c r="E127" s="209">
        <f>+E129</f>
        <v>2803726000</v>
      </c>
      <c r="F127" s="209">
        <f>+F129</f>
        <v>1331520000</v>
      </c>
      <c r="G127" s="209">
        <f>+E127-F127</f>
        <v>1472206000</v>
      </c>
      <c r="H127" s="228"/>
      <c r="I127" s="229"/>
    </row>
    <row r="128" spans="2:9" ht="17.25" customHeight="1">
      <c r="B128" s="27" t="s">
        <v>74</v>
      </c>
      <c r="C128" s="245"/>
      <c r="D128" s="245"/>
      <c r="E128" s="210"/>
      <c r="F128" s="210"/>
      <c r="G128" s="210"/>
      <c r="H128" s="230"/>
      <c r="I128" s="231"/>
    </row>
    <row r="129" spans="2:9" ht="17.25" customHeight="1">
      <c r="B129" s="14"/>
      <c r="C129" s="28">
        <v>1310</v>
      </c>
      <c r="D129" s="213"/>
      <c r="E129" s="185">
        <f>SUM(E131:E138)</f>
        <v>2803726000</v>
      </c>
      <c r="F129" s="185">
        <f>SUM(F131:F138)</f>
        <v>1331520000</v>
      </c>
      <c r="G129" s="227">
        <f>+E129-F129</f>
        <v>1472206000</v>
      </c>
      <c r="H129" s="238"/>
      <c r="I129" s="239"/>
    </row>
    <row r="130" spans="2:9" ht="17.25" customHeight="1">
      <c r="B130" s="13"/>
      <c r="C130" s="27" t="s">
        <v>75</v>
      </c>
      <c r="D130" s="212"/>
      <c r="E130" s="202"/>
      <c r="F130" s="202"/>
      <c r="G130" s="210"/>
      <c r="H130" s="218"/>
      <c r="I130" s="219"/>
    </row>
    <row r="131" spans="2:9" ht="17.25" customHeight="1">
      <c r="B131" s="14"/>
      <c r="C131" s="27" t="s">
        <v>76</v>
      </c>
      <c r="D131" s="29">
        <v>1314</v>
      </c>
      <c r="E131" s="196">
        <v>363576000</v>
      </c>
      <c r="F131" s="196">
        <v>286800000</v>
      </c>
      <c r="G131" s="209">
        <f>+E131-F131</f>
        <v>76776000</v>
      </c>
      <c r="H131" s="228"/>
      <c r="I131" s="229"/>
    </row>
    <row r="132" spans="2:9" ht="17.25" customHeight="1">
      <c r="B132" s="36"/>
      <c r="C132" s="30"/>
      <c r="D132" s="30" t="s">
        <v>77</v>
      </c>
      <c r="E132" s="202"/>
      <c r="F132" s="202"/>
      <c r="G132" s="210"/>
      <c r="H132" s="230"/>
      <c r="I132" s="231"/>
    </row>
    <row r="133" spans="2:9" ht="17.25" customHeight="1">
      <c r="B133" s="14"/>
      <c r="C133" s="27"/>
      <c r="D133" s="29">
        <v>1315</v>
      </c>
      <c r="E133" s="196">
        <v>788350000</v>
      </c>
      <c r="F133" s="196">
        <v>1042720000</v>
      </c>
      <c r="G133" s="209">
        <f>+E133-F133</f>
        <v>-254370000</v>
      </c>
      <c r="H133" s="216"/>
      <c r="I133" s="217"/>
    </row>
    <row r="134" spans="2:9" ht="17.25" customHeight="1">
      <c r="B134" s="13"/>
      <c r="C134" s="27"/>
      <c r="D134" s="30" t="s">
        <v>58</v>
      </c>
      <c r="E134" s="202"/>
      <c r="F134" s="202"/>
      <c r="G134" s="210"/>
      <c r="H134" s="218"/>
      <c r="I134" s="219"/>
    </row>
    <row r="135" spans="2:9" ht="17.25" customHeight="1">
      <c r="B135" s="11"/>
      <c r="C135" s="27"/>
      <c r="D135" s="31">
        <v>1317</v>
      </c>
      <c r="E135" s="196">
        <v>1800000</v>
      </c>
      <c r="F135" s="196">
        <v>2000000</v>
      </c>
      <c r="G135" s="209">
        <f>+E135-F135</f>
        <v>-200000</v>
      </c>
      <c r="H135" s="240"/>
      <c r="I135" s="214"/>
    </row>
    <row r="136" spans="2:9" ht="17.25" customHeight="1">
      <c r="B136" s="13"/>
      <c r="C136" s="27"/>
      <c r="D136" s="33" t="s">
        <v>251</v>
      </c>
      <c r="E136" s="202"/>
      <c r="F136" s="202"/>
      <c r="G136" s="210"/>
      <c r="H136" s="241"/>
      <c r="I136" s="215"/>
    </row>
    <row r="137" spans="2:9" ht="17.25" customHeight="1">
      <c r="B137" s="13"/>
      <c r="C137" s="27"/>
      <c r="D137" s="31">
        <v>1319</v>
      </c>
      <c r="E137" s="196">
        <v>1650000000</v>
      </c>
      <c r="F137" s="196">
        <v>0</v>
      </c>
      <c r="G137" s="209">
        <f>+E137-F137</f>
        <v>1650000000</v>
      </c>
      <c r="H137" s="216" t="s">
        <v>295</v>
      </c>
      <c r="I137" s="217"/>
    </row>
    <row r="138" spans="2:9" ht="17.25" customHeight="1">
      <c r="B138" s="13"/>
      <c r="C138" s="30"/>
      <c r="D138" s="32" t="s">
        <v>283</v>
      </c>
      <c r="E138" s="202"/>
      <c r="F138" s="202"/>
      <c r="G138" s="210"/>
      <c r="H138" s="218"/>
      <c r="I138" s="219"/>
    </row>
    <row r="139" spans="2:9" s="26" customFormat="1" ht="18.75" customHeight="1">
      <c r="B139" s="171" t="s">
        <v>46</v>
      </c>
      <c r="C139" s="166"/>
      <c r="D139" s="205"/>
      <c r="E139" s="209">
        <f>+E9+E39+E83+E113+E119+E127+E107</f>
        <v>11824370000</v>
      </c>
      <c r="F139" s="209">
        <f>+F9+F39+F83+F113+F119+F127+F107</f>
        <v>12384337672</v>
      </c>
      <c r="G139" s="209">
        <f>+E139-F139</f>
        <v>-559967672</v>
      </c>
      <c r="H139" s="228"/>
      <c r="I139" s="229"/>
    </row>
    <row r="140" spans="2:9" s="26" customFormat="1" ht="18.75" customHeight="1">
      <c r="B140" s="206"/>
      <c r="C140" s="207"/>
      <c r="D140" s="208"/>
      <c r="E140" s="210"/>
      <c r="F140" s="210"/>
      <c r="G140" s="210"/>
      <c r="H140" s="230"/>
      <c r="I140" s="231"/>
    </row>
    <row r="141" spans="2:9" ht="16.5" customHeight="1">
      <c r="B141" s="21"/>
      <c r="C141" s="21"/>
      <c r="D141" s="21"/>
      <c r="E141" s="21"/>
      <c r="F141" s="21"/>
      <c r="G141" s="22"/>
      <c r="H141" s="37"/>
      <c r="I141" s="37"/>
    </row>
    <row r="142" spans="2:9" ht="16.5" customHeight="1">
      <c r="B142" s="21"/>
      <c r="C142" s="21"/>
      <c r="D142" s="21"/>
      <c r="E142" s="21"/>
      <c r="F142" s="21"/>
      <c r="G142" s="22"/>
      <c r="H142" s="37"/>
      <c r="I142" s="37"/>
    </row>
    <row r="143" spans="2:9" ht="16.5" customHeight="1">
      <c r="B143" s="21"/>
      <c r="C143" s="21"/>
      <c r="D143" s="21"/>
      <c r="E143" s="21"/>
      <c r="F143" s="21"/>
      <c r="G143" s="22"/>
      <c r="H143" s="37"/>
      <c r="I143" s="37"/>
    </row>
    <row r="144" spans="2:9" ht="16.5" customHeight="1">
      <c r="B144" s="21"/>
      <c r="C144" s="21"/>
      <c r="D144" s="21"/>
      <c r="E144" s="21"/>
      <c r="F144" s="21"/>
      <c r="G144" s="22"/>
      <c r="H144" s="37"/>
      <c r="I144" s="37"/>
    </row>
    <row r="145" spans="2:9" ht="16.5" customHeight="1">
      <c r="B145" s="21"/>
      <c r="C145" s="21"/>
      <c r="D145" s="21"/>
      <c r="E145" s="21"/>
      <c r="F145" s="21"/>
      <c r="G145" s="22"/>
      <c r="H145" s="37"/>
      <c r="I145" s="37"/>
    </row>
    <row r="146" spans="2:9" ht="16.5" customHeight="1">
      <c r="B146" s="21"/>
      <c r="C146" s="21"/>
      <c r="D146" s="21"/>
      <c r="E146" s="21"/>
      <c r="F146" s="21"/>
      <c r="G146" s="22"/>
      <c r="H146" s="37"/>
      <c r="I146" s="37"/>
    </row>
    <row r="147" spans="2:9" ht="16.5" customHeight="1">
      <c r="B147" s="21"/>
      <c r="C147" s="21"/>
      <c r="D147" s="21"/>
      <c r="E147" s="21"/>
      <c r="F147" s="21"/>
      <c r="G147" s="22"/>
      <c r="H147" s="37"/>
      <c r="I147" s="37"/>
    </row>
    <row r="148" spans="2:9" ht="16.5" customHeight="1">
      <c r="B148" s="21"/>
      <c r="C148" s="21"/>
      <c r="D148" s="21"/>
      <c r="E148" s="21"/>
      <c r="F148" s="21"/>
      <c r="G148" s="22"/>
      <c r="H148" s="37"/>
      <c r="I148" s="37"/>
    </row>
    <row r="149" spans="2:9" ht="16.5" customHeight="1">
      <c r="B149" s="21"/>
      <c r="C149" s="21"/>
      <c r="D149" s="21"/>
      <c r="E149" s="21"/>
      <c r="F149" s="21"/>
      <c r="G149" s="22"/>
      <c r="H149" s="37"/>
      <c r="I149" s="37"/>
    </row>
    <row r="150" spans="2:9" ht="16.5" customHeight="1">
      <c r="B150" s="21"/>
      <c r="C150" s="21"/>
      <c r="D150" s="21"/>
      <c r="E150" s="21"/>
      <c r="F150" s="21"/>
      <c r="G150" s="22"/>
      <c r="H150" s="37"/>
      <c r="I150" s="37"/>
    </row>
    <row r="151" spans="2:9" ht="16.5" customHeight="1">
      <c r="B151" s="21"/>
      <c r="C151" s="21"/>
      <c r="D151" s="21"/>
      <c r="E151" s="21"/>
      <c r="F151" s="21"/>
      <c r="G151" s="22"/>
      <c r="H151" s="37"/>
      <c r="I151" s="37"/>
    </row>
    <row r="152" spans="2:9" ht="16.5" customHeight="1">
      <c r="B152" s="21"/>
      <c r="C152" s="21"/>
      <c r="D152" s="21"/>
      <c r="E152" s="21"/>
      <c r="F152" s="21"/>
      <c r="G152" s="22"/>
      <c r="H152" s="37"/>
      <c r="I152" s="37"/>
    </row>
    <row r="153" spans="2:9" ht="16.5" customHeight="1">
      <c r="B153" s="21"/>
      <c r="C153" s="21"/>
      <c r="D153" s="21"/>
      <c r="E153" s="21"/>
      <c r="F153" s="21"/>
      <c r="G153" s="22"/>
      <c r="H153" s="37"/>
      <c r="I153" s="37"/>
    </row>
    <row r="154" spans="2:9" ht="16.5" customHeight="1">
      <c r="B154" s="21"/>
      <c r="C154" s="21"/>
      <c r="D154" s="21"/>
      <c r="E154" s="21"/>
      <c r="F154" s="21"/>
      <c r="G154" s="22"/>
      <c r="H154" s="37"/>
      <c r="I154" s="37"/>
    </row>
    <row r="155" spans="2:9" ht="16.5" customHeight="1">
      <c r="B155" s="21"/>
      <c r="C155" s="21"/>
      <c r="D155" s="21"/>
      <c r="E155" s="21"/>
      <c r="F155" s="21"/>
      <c r="G155" s="22"/>
      <c r="H155" s="37"/>
      <c r="I155" s="37"/>
    </row>
    <row r="156" spans="2:9" ht="16.5" customHeight="1">
      <c r="B156" s="21"/>
      <c r="C156" s="21"/>
      <c r="D156" s="21"/>
      <c r="E156" s="21"/>
      <c r="F156" s="21"/>
      <c r="G156" s="22"/>
      <c r="H156" s="37"/>
      <c r="I156" s="37"/>
    </row>
    <row r="157" spans="2:9" ht="16.5" customHeight="1">
      <c r="B157" s="21"/>
      <c r="C157" s="21"/>
      <c r="D157" s="21"/>
      <c r="E157" s="21"/>
      <c r="F157" s="21"/>
      <c r="G157" s="22"/>
      <c r="H157" s="37"/>
      <c r="I157" s="37"/>
    </row>
    <row r="158" spans="2:9" ht="16.5" customHeight="1">
      <c r="B158" s="21"/>
      <c r="C158" s="21"/>
      <c r="D158" s="21"/>
      <c r="E158" s="21"/>
      <c r="F158" s="21"/>
      <c r="G158" s="22"/>
      <c r="H158" s="37"/>
      <c r="I158" s="37"/>
    </row>
    <row r="159" spans="2:9" ht="16.5" customHeight="1">
      <c r="B159" s="21"/>
      <c r="C159" s="21"/>
      <c r="D159" s="21"/>
      <c r="E159" s="21"/>
      <c r="F159" s="21"/>
      <c r="G159" s="22"/>
      <c r="H159" s="37"/>
      <c r="I159" s="37"/>
    </row>
    <row r="160" spans="2:9" ht="16.5" customHeight="1">
      <c r="B160" s="21"/>
      <c r="C160" s="21"/>
      <c r="D160" s="21"/>
      <c r="E160" s="21"/>
      <c r="F160" s="21"/>
      <c r="G160" s="22"/>
      <c r="H160" s="37"/>
      <c r="I160" s="37"/>
    </row>
    <row r="161" spans="2:9" ht="16.5" customHeight="1">
      <c r="B161" s="21"/>
      <c r="C161" s="21"/>
      <c r="D161" s="21"/>
      <c r="E161" s="21"/>
      <c r="F161" s="21"/>
      <c r="G161" s="22"/>
      <c r="H161" s="37"/>
      <c r="I161" s="37"/>
    </row>
    <row r="162" spans="2:9" ht="16.5" customHeight="1">
      <c r="B162" s="21"/>
      <c r="C162" s="21"/>
      <c r="D162" s="21"/>
      <c r="E162" s="21"/>
      <c r="F162" s="21"/>
      <c r="G162" s="22"/>
      <c r="H162" s="37"/>
      <c r="I162" s="37"/>
    </row>
    <row r="163" spans="2:9" ht="16.5" customHeight="1">
      <c r="B163" s="21"/>
      <c r="C163" s="21"/>
      <c r="D163" s="21"/>
      <c r="E163" s="21"/>
      <c r="F163" s="21"/>
      <c r="G163" s="22"/>
      <c r="H163" s="37"/>
      <c r="I163" s="37"/>
    </row>
    <row r="164" spans="2:9" ht="16.5" customHeight="1">
      <c r="B164" s="21"/>
      <c r="C164" s="21"/>
      <c r="D164" s="21"/>
      <c r="E164" s="21"/>
      <c r="F164" s="21"/>
      <c r="G164" s="22"/>
      <c r="H164" s="37"/>
      <c r="I164" s="37"/>
    </row>
    <row r="165" spans="2:9" ht="16.5" customHeight="1">
      <c r="B165" s="21"/>
      <c r="C165" s="21"/>
      <c r="D165" s="21"/>
      <c r="E165" s="21"/>
      <c r="F165" s="21"/>
      <c r="G165" s="22"/>
      <c r="H165" s="37"/>
      <c r="I165" s="37"/>
    </row>
    <row r="166" spans="2:9" ht="16.5" customHeight="1">
      <c r="B166" s="21"/>
      <c r="C166" s="21"/>
      <c r="D166" s="21"/>
      <c r="E166" s="21"/>
      <c r="F166" s="21"/>
      <c r="G166" s="22"/>
      <c r="H166" s="37"/>
      <c r="I166" s="37"/>
    </row>
    <row r="167" spans="2:9" ht="16.5" customHeight="1">
      <c r="B167" s="21"/>
      <c r="C167" s="21"/>
      <c r="D167" s="21"/>
      <c r="E167" s="21"/>
      <c r="F167" s="21"/>
      <c r="G167" s="22"/>
      <c r="H167" s="37"/>
      <c r="I167" s="37"/>
    </row>
    <row r="168" spans="2:9" ht="16.5" customHeight="1">
      <c r="B168" s="21"/>
      <c r="C168" s="21"/>
      <c r="D168" s="21"/>
      <c r="E168" s="21"/>
      <c r="F168" s="21"/>
      <c r="G168" s="22"/>
      <c r="H168" s="37"/>
      <c r="I168" s="37"/>
    </row>
    <row r="169" spans="2:9" ht="16.5" customHeight="1">
      <c r="B169" s="21"/>
      <c r="C169" s="21"/>
      <c r="D169" s="21"/>
      <c r="E169" s="21"/>
      <c r="F169" s="21"/>
      <c r="G169" s="22"/>
      <c r="H169" s="37"/>
      <c r="I169" s="37"/>
    </row>
    <row r="170" spans="2:9" ht="16.5" customHeight="1">
      <c r="B170" s="21"/>
      <c r="C170" s="21"/>
      <c r="D170" s="21"/>
      <c r="E170" s="21"/>
      <c r="F170" s="21"/>
      <c r="G170" s="22"/>
      <c r="H170" s="37"/>
      <c r="I170" s="37"/>
    </row>
    <row r="171" spans="2:9" ht="16.5" customHeight="1">
      <c r="B171" s="21"/>
      <c r="C171" s="21"/>
      <c r="D171" s="21"/>
      <c r="E171" s="21"/>
      <c r="F171" s="21"/>
      <c r="G171" s="22"/>
      <c r="H171" s="37"/>
      <c r="I171" s="37"/>
    </row>
    <row r="172" spans="2:9" ht="16.5" customHeight="1">
      <c r="B172" s="21"/>
      <c r="C172" s="21"/>
      <c r="D172" s="21"/>
      <c r="E172" s="21"/>
      <c r="F172" s="21"/>
      <c r="G172" s="22"/>
      <c r="H172" s="37"/>
      <c r="I172" s="37"/>
    </row>
    <row r="173" spans="2:9" ht="16.5" customHeight="1">
      <c r="B173" s="21"/>
      <c r="C173" s="21"/>
      <c r="D173" s="21"/>
      <c r="E173" s="21"/>
      <c r="F173" s="21"/>
      <c r="G173" s="22"/>
      <c r="H173" s="37"/>
      <c r="I173" s="37"/>
    </row>
    <row r="174" spans="2:9" ht="16.5" customHeight="1">
      <c r="B174" s="21"/>
      <c r="C174" s="21"/>
      <c r="D174" s="21"/>
      <c r="E174" s="21"/>
      <c r="F174" s="21"/>
      <c r="G174" s="22"/>
      <c r="H174" s="37"/>
      <c r="I174" s="37"/>
    </row>
    <row r="175" spans="2:9" ht="16.5" customHeight="1">
      <c r="B175" s="21"/>
      <c r="C175" s="21"/>
      <c r="D175" s="21"/>
      <c r="E175" s="21"/>
      <c r="F175" s="21"/>
      <c r="G175" s="22"/>
      <c r="H175" s="37"/>
      <c r="I175" s="37"/>
    </row>
    <row r="176" spans="2:9" ht="16.5" customHeight="1">
      <c r="B176" s="21"/>
      <c r="C176" s="21"/>
      <c r="D176" s="21"/>
      <c r="E176" s="21"/>
      <c r="F176" s="21"/>
      <c r="G176" s="22"/>
      <c r="H176" s="37"/>
      <c r="I176" s="37"/>
    </row>
    <row r="177" spans="2:9" ht="16.5" customHeight="1">
      <c r="B177" s="21"/>
      <c r="C177" s="21"/>
      <c r="D177" s="21"/>
      <c r="E177" s="21"/>
      <c r="F177" s="21"/>
      <c r="G177" s="22"/>
      <c r="H177" s="37"/>
      <c r="I177" s="37"/>
    </row>
    <row r="178" spans="2:9" ht="16.5" customHeight="1">
      <c r="B178" s="21"/>
      <c r="C178" s="21"/>
      <c r="D178" s="21"/>
      <c r="E178" s="21"/>
      <c r="F178" s="21"/>
      <c r="G178" s="22"/>
      <c r="H178" s="37"/>
      <c r="I178" s="37"/>
    </row>
    <row r="179" spans="2:9" ht="16.5" customHeight="1">
      <c r="B179" s="21"/>
      <c r="C179" s="21"/>
      <c r="D179" s="21"/>
      <c r="E179" s="21"/>
      <c r="F179" s="21"/>
      <c r="G179" s="22"/>
      <c r="H179" s="37"/>
      <c r="I179" s="37"/>
    </row>
    <row r="180" spans="2:9" ht="16.5" customHeight="1">
      <c r="B180" s="21"/>
      <c r="C180" s="21"/>
      <c r="D180" s="21"/>
      <c r="E180" s="21"/>
      <c r="F180" s="21"/>
      <c r="G180" s="22"/>
      <c r="H180" s="37"/>
      <c r="I180" s="37"/>
    </row>
    <row r="181" spans="2:9" ht="16.5" customHeight="1">
      <c r="B181" s="21"/>
      <c r="C181" s="21"/>
      <c r="D181" s="21"/>
      <c r="E181" s="21"/>
      <c r="F181" s="21"/>
      <c r="G181" s="22"/>
      <c r="H181" s="37"/>
      <c r="I181" s="37"/>
    </row>
    <row r="182" spans="2:9" ht="16.5" customHeight="1">
      <c r="B182" s="21"/>
      <c r="C182" s="21"/>
      <c r="D182" s="21"/>
      <c r="E182" s="21"/>
      <c r="F182" s="21"/>
      <c r="G182" s="22"/>
      <c r="H182" s="37"/>
      <c r="I182" s="37"/>
    </row>
    <row r="183" spans="2:9" ht="16.5" customHeight="1">
      <c r="B183" s="21"/>
      <c r="C183" s="21"/>
      <c r="D183" s="21"/>
      <c r="E183" s="21"/>
      <c r="F183" s="21"/>
      <c r="G183" s="22"/>
      <c r="H183" s="37"/>
      <c r="I183" s="37"/>
    </row>
    <row r="184" spans="2:9" ht="16.5" customHeight="1">
      <c r="B184" s="21"/>
      <c r="C184" s="21"/>
      <c r="D184" s="21"/>
      <c r="E184" s="21"/>
      <c r="F184" s="21"/>
      <c r="G184" s="22"/>
      <c r="H184" s="37"/>
      <c r="I184" s="37"/>
    </row>
    <row r="185" spans="2:9" ht="16.5" customHeight="1">
      <c r="B185" s="21"/>
      <c r="C185" s="21"/>
      <c r="D185" s="21"/>
      <c r="E185" s="21"/>
      <c r="F185" s="21"/>
      <c r="G185" s="22"/>
      <c r="H185" s="37"/>
      <c r="I185" s="37"/>
    </row>
    <row r="186" spans="2:9" ht="16.5" customHeight="1">
      <c r="B186" s="21"/>
      <c r="C186" s="21"/>
      <c r="D186" s="21"/>
      <c r="E186" s="21"/>
      <c r="F186" s="21"/>
      <c r="G186" s="22"/>
      <c r="H186" s="37"/>
      <c r="I186" s="37"/>
    </row>
    <row r="187" spans="2:9" ht="16.5" customHeight="1">
      <c r="B187" s="21"/>
      <c r="C187" s="21"/>
      <c r="D187" s="21"/>
      <c r="E187" s="21"/>
      <c r="F187" s="21"/>
      <c r="G187" s="22"/>
      <c r="H187" s="37"/>
      <c r="I187" s="37"/>
    </row>
    <row r="188" spans="2:9" ht="16.5" customHeight="1">
      <c r="B188" s="21"/>
      <c r="C188" s="21"/>
      <c r="D188" s="21"/>
      <c r="E188" s="21"/>
      <c r="F188" s="21"/>
      <c r="G188" s="22"/>
      <c r="H188" s="37"/>
      <c r="I188" s="37"/>
    </row>
    <row r="189" spans="2:9" ht="16.5" customHeight="1">
      <c r="B189" s="21"/>
      <c r="C189" s="21"/>
      <c r="D189" s="21"/>
      <c r="E189" s="21"/>
      <c r="F189" s="21"/>
      <c r="G189" s="22"/>
      <c r="H189" s="37"/>
      <c r="I189" s="37"/>
    </row>
    <row r="190" spans="2:9" ht="16.5" customHeight="1">
      <c r="B190" s="21"/>
      <c r="C190" s="21"/>
      <c r="D190" s="21"/>
      <c r="E190" s="21"/>
      <c r="F190" s="21"/>
      <c r="G190" s="22"/>
      <c r="H190" s="37"/>
      <c r="I190" s="37"/>
    </row>
    <row r="191" spans="2:9" ht="16.5" customHeight="1">
      <c r="B191" s="21"/>
      <c r="C191" s="21"/>
      <c r="D191" s="21"/>
      <c r="E191" s="21"/>
      <c r="F191" s="21"/>
      <c r="G191" s="22"/>
      <c r="H191" s="37"/>
      <c r="I191" s="37"/>
    </row>
    <row r="192" spans="2:9" ht="16.5" customHeight="1">
      <c r="B192" s="21"/>
      <c r="C192" s="21"/>
      <c r="D192" s="21"/>
      <c r="E192" s="21"/>
      <c r="F192" s="21"/>
      <c r="G192" s="22"/>
      <c r="H192" s="37"/>
      <c r="I192" s="37"/>
    </row>
    <row r="193" spans="2:9" ht="16.5" customHeight="1">
      <c r="B193" s="21"/>
      <c r="C193" s="21"/>
      <c r="D193" s="21"/>
      <c r="E193" s="21"/>
      <c r="F193" s="21"/>
      <c r="G193" s="22"/>
      <c r="H193" s="37"/>
      <c r="I193" s="37"/>
    </row>
    <row r="194" spans="2:9" ht="16.5" customHeight="1">
      <c r="B194" s="21"/>
      <c r="C194" s="21"/>
      <c r="D194" s="21"/>
      <c r="E194" s="21"/>
      <c r="F194" s="21"/>
      <c r="G194" s="22"/>
      <c r="H194" s="37"/>
      <c r="I194" s="37"/>
    </row>
    <row r="195" spans="2:9" ht="16.5" customHeight="1">
      <c r="B195" s="21"/>
      <c r="C195" s="21"/>
      <c r="D195" s="21"/>
      <c r="E195" s="21"/>
      <c r="F195" s="21"/>
      <c r="G195" s="22"/>
      <c r="H195" s="37"/>
      <c r="I195" s="37"/>
    </row>
    <row r="196" spans="2:9" ht="16.5" customHeight="1">
      <c r="B196" s="21"/>
      <c r="C196" s="21"/>
      <c r="D196" s="21"/>
      <c r="E196" s="21"/>
      <c r="F196" s="21"/>
      <c r="G196" s="22"/>
      <c r="H196" s="37"/>
      <c r="I196" s="37"/>
    </row>
    <row r="197" spans="2:9" ht="16.5" customHeight="1">
      <c r="B197" s="21"/>
      <c r="C197" s="21"/>
      <c r="D197" s="21"/>
      <c r="E197" s="21"/>
      <c r="F197" s="21"/>
      <c r="G197" s="22"/>
      <c r="H197" s="37"/>
      <c r="I197" s="37"/>
    </row>
    <row r="198" spans="2:9" ht="16.5" customHeight="1">
      <c r="B198" s="21"/>
      <c r="C198" s="21"/>
      <c r="D198" s="21"/>
      <c r="E198" s="21"/>
      <c r="F198" s="21"/>
      <c r="G198" s="22"/>
      <c r="H198" s="37"/>
      <c r="I198" s="37"/>
    </row>
    <row r="199" spans="2:9" ht="16.5" customHeight="1">
      <c r="B199" s="21"/>
      <c r="C199" s="21"/>
      <c r="D199" s="21"/>
      <c r="E199" s="21"/>
      <c r="F199" s="21"/>
      <c r="G199" s="22"/>
      <c r="H199" s="37"/>
      <c r="I199" s="37"/>
    </row>
    <row r="200" spans="2:9" ht="16.5" customHeight="1">
      <c r="B200" s="21"/>
      <c r="C200" s="21"/>
      <c r="D200" s="21"/>
      <c r="E200" s="21"/>
      <c r="F200" s="21"/>
      <c r="G200" s="22"/>
      <c r="H200" s="37"/>
      <c r="I200" s="37"/>
    </row>
    <row r="201" spans="2:9" ht="16.5" customHeight="1">
      <c r="B201" s="21"/>
      <c r="C201" s="21"/>
      <c r="D201" s="21"/>
      <c r="E201" s="21"/>
      <c r="F201" s="21"/>
      <c r="G201" s="22"/>
      <c r="H201" s="37"/>
      <c r="I201" s="37"/>
    </row>
    <row r="202" spans="2:9" ht="16.5" customHeight="1">
      <c r="B202" s="21"/>
      <c r="C202" s="21"/>
      <c r="D202" s="21"/>
      <c r="E202" s="21"/>
      <c r="F202" s="21"/>
      <c r="G202" s="22"/>
      <c r="H202" s="37"/>
      <c r="I202" s="37"/>
    </row>
    <row r="203" spans="2:9" ht="16.5" customHeight="1">
      <c r="B203" s="21"/>
      <c r="C203" s="21"/>
      <c r="D203" s="21"/>
      <c r="E203" s="21"/>
      <c r="F203" s="21"/>
      <c r="G203" s="22"/>
      <c r="H203" s="37"/>
      <c r="I203" s="37"/>
    </row>
    <row r="204" spans="2:9" ht="16.5" customHeight="1">
      <c r="B204" s="21"/>
      <c r="C204" s="21"/>
      <c r="D204" s="21"/>
      <c r="E204" s="21"/>
      <c r="F204" s="21"/>
      <c r="G204" s="22"/>
      <c r="H204" s="37"/>
      <c r="I204" s="37"/>
    </row>
    <row r="205" spans="2:9" ht="16.5" customHeight="1">
      <c r="B205" s="21"/>
      <c r="C205" s="21"/>
      <c r="D205" s="21"/>
      <c r="E205" s="21"/>
      <c r="F205" s="21"/>
      <c r="G205" s="22"/>
      <c r="H205" s="37"/>
      <c r="I205" s="37"/>
    </row>
    <row r="206" spans="2:9" ht="16.5" customHeight="1">
      <c r="B206" s="21"/>
      <c r="C206" s="21"/>
      <c r="D206" s="21"/>
      <c r="E206" s="21"/>
      <c r="F206" s="21"/>
      <c r="G206" s="22"/>
      <c r="H206" s="37"/>
      <c r="I206" s="37"/>
    </row>
    <row r="207" spans="2:9" ht="16.5" customHeight="1">
      <c r="B207" s="21"/>
      <c r="C207" s="21"/>
      <c r="D207" s="21"/>
      <c r="E207" s="21"/>
      <c r="F207" s="21"/>
      <c r="G207" s="22"/>
      <c r="H207" s="37"/>
      <c r="I207" s="37"/>
    </row>
    <row r="208" spans="2:9" ht="16.5" customHeight="1">
      <c r="B208" s="21"/>
      <c r="C208" s="21"/>
      <c r="D208" s="21"/>
      <c r="E208" s="21"/>
      <c r="F208" s="21"/>
      <c r="G208" s="22"/>
      <c r="H208" s="37"/>
      <c r="I208" s="37"/>
    </row>
    <row r="209" spans="2:9" ht="16.5" customHeight="1">
      <c r="B209" s="21"/>
      <c r="C209" s="21"/>
      <c r="D209" s="21"/>
      <c r="E209" s="21"/>
      <c r="F209" s="21"/>
      <c r="G209" s="22"/>
      <c r="H209" s="37"/>
      <c r="I209" s="37"/>
    </row>
    <row r="210" spans="2:9" ht="16.5" customHeight="1">
      <c r="B210" s="21"/>
      <c r="C210" s="21"/>
      <c r="D210" s="21"/>
      <c r="E210" s="21"/>
      <c r="F210" s="21"/>
      <c r="G210" s="22"/>
      <c r="H210" s="37"/>
      <c r="I210" s="37"/>
    </row>
    <row r="211" spans="2:9" ht="16.5" customHeight="1">
      <c r="B211" s="21"/>
      <c r="C211" s="21"/>
      <c r="D211" s="21"/>
      <c r="E211" s="21"/>
      <c r="F211" s="21"/>
      <c r="G211" s="22"/>
      <c r="H211" s="37"/>
      <c r="I211" s="37"/>
    </row>
    <row r="212" spans="2:9" ht="16.5" customHeight="1">
      <c r="B212" s="21"/>
      <c r="C212" s="21"/>
      <c r="D212" s="21"/>
      <c r="E212" s="21"/>
      <c r="F212" s="21"/>
      <c r="G212" s="22"/>
      <c r="H212" s="37"/>
      <c r="I212" s="37"/>
    </row>
    <row r="213" spans="2:9" ht="16.5" customHeight="1">
      <c r="B213" s="21"/>
      <c r="C213" s="21"/>
      <c r="D213" s="21"/>
      <c r="E213" s="21"/>
      <c r="F213" s="21"/>
      <c r="G213" s="22"/>
      <c r="H213" s="37"/>
      <c r="I213" s="37"/>
    </row>
    <row r="214" spans="2:9" ht="16.5" customHeight="1">
      <c r="B214" s="21"/>
      <c r="C214" s="21"/>
      <c r="D214" s="21"/>
      <c r="E214" s="21"/>
      <c r="F214" s="21"/>
      <c r="G214" s="22"/>
      <c r="H214" s="37"/>
      <c r="I214" s="37"/>
    </row>
    <row r="215" spans="2:9" ht="16.5" customHeight="1">
      <c r="B215" s="21"/>
      <c r="C215" s="21"/>
      <c r="D215" s="21"/>
      <c r="E215" s="21"/>
      <c r="F215" s="21"/>
      <c r="G215" s="22"/>
      <c r="H215" s="37"/>
      <c r="I215" s="37"/>
    </row>
    <row r="216" spans="2:9" ht="16.5" customHeight="1">
      <c r="B216" s="21"/>
      <c r="C216" s="21"/>
      <c r="D216" s="21"/>
      <c r="E216" s="21"/>
      <c r="F216" s="21"/>
      <c r="G216" s="22"/>
      <c r="H216" s="37"/>
      <c r="I216" s="37"/>
    </row>
    <row r="217" spans="2:9" ht="16.5" customHeight="1">
      <c r="B217" s="21"/>
      <c r="C217" s="21"/>
      <c r="D217" s="21"/>
      <c r="E217" s="21"/>
      <c r="F217" s="21"/>
      <c r="G217" s="22"/>
      <c r="H217" s="37"/>
      <c r="I217" s="37"/>
    </row>
    <row r="218" spans="2:9" ht="16.5" customHeight="1">
      <c r="B218" s="21"/>
      <c r="C218" s="21"/>
      <c r="D218" s="21"/>
      <c r="E218" s="21"/>
      <c r="F218" s="21"/>
      <c r="G218" s="22"/>
      <c r="H218" s="37"/>
      <c r="I218" s="37"/>
    </row>
    <row r="219" spans="2:9" ht="16.5" customHeight="1">
      <c r="B219" s="21"/>
      <c r="C219" s="21"/>
      <c r="D219" s="21"/>
      <c r="E219" s="21"/>
      <c r="F219" s="21"/>
      <c r="G219" s="22"/>
      <c r="H219" s="37"/>
      <c r="I219" s="37"/>
    </row>
    <row r="220" spans="2:9" ht="16.5" customHeight="1">
      <c r="B220" s="21"/>
      <c r="C220" s="21"/>
      <c r="D220" s="21"/>
      <c r="E220" s="21"/>
      <c r="F220" s="21"/>
      <c r="G220" s="22"/>
      <c r="H220" s="37"/>
      <c r="I220" s="37"/>
    </row>
    <row r="221" spans="2:9" ht="16.5" customHeight="1">
      <c r="B221" s="21"/>
      <c r="C221" s="21"/>
      <c r="D221" s="21"/>
      <c r="E221" s="21"/>
      <c r="F221" s="21"/>
      <c r="G221" s="22"/>
      <c r="H221" s="37"/>
      <c r="I221" s="37"/>
    </row>
    <row r="222" spans="2:9" ht="16.5" customHeight="1">
      <c r="B222" s="21"/>
      <c r="C222" s="21"/>
      <c r="D222" s="21"/>
      <c r="E222" s="21"/>
      <c r="F222" s="21"/>
      <c r="G222" s="22"/>
      <c r="H222" s="37"/>
      <c r="I222" s="37"/>
    </row>
    <row r="223" spans="2:9" ht="16.5" customHeight="1">
      <c r="B223" s="21"/>
      <c r="C223" s="21"/>
      <c r="D223" s="21"/>
      <c r="E223" s="21"/>
      <c r="F223" s="21"/>
      <c r="G223" s="22"/>
      <c r="H223" s="37"/>
      <c r="I223" s="37"/>
    </row>
    <row r="224" spans="2:9" ht="16.5" customHeight="1">
      <c r="B224" s="21"/>
      <c r="C224" s="21"/>
      <c r="D224" s="21"/>
      <c r="E224" s="21"/>
      <c r="F224" s="21"/>
      <c r="G224" s="22"/>
      <c r="H224" s="37"/>
      <c r="I224" s="37"/>
    </row>
    <row r="225" spans="2:9" ht="16.5" customHeight="1">
      <c r="B225" s="21"/>
      <c r="C225" s="21"/>
      <c r="D225" s="21"/>
      <c r="E225" s="21"/>
      <c r="F225" s="21"/>
      <c r="G225" s="22"/>
      <c r="H225" s="37"/>
      <c r="I225" s="37"/>
    </row>
    <row r="226" spans="2:9" ht="16.5" customHeight="1">
      <c r="B226" s="21"/>
      <c r="C226" s="21"/>
      <c r="D226" s="21"/>
      <c r="E226" s="21"/>
      <c r="F226" s="21"/>
      <c r="G226" s="22"/>
      <c r="H226" s="37"/>
      <c r="I226" s="37"/>
    </row>
    <row r="227" spans="2:9" ht="16.5" customHeight="1">
      <c r="B227" s="21"/>
      <c r="C227" s="21"/>
      <c r="D227" s="21"/>
      <c r="E227" s="21"/>
      <c r="F227" s="21"/>
      <c r="G227" s="22"/>
      <c r="H227" s="37"/>
      <c r="I227" s="37"/>
    </row>
    <row r="228" spans="2:9" ht="16.5" customHeight="1">
      <c r="B228" s="21"/>
      <c r="C228" s="21"/>
      <c r="D228" s="21"/>
      <c r="E228" s="21"/>
      <c r="F228" s="21"/>
      <c r="G228" s="22"/>
      <c r="H228" s="37"/>
      <c r="I228" s="37"/>
    </row>
    <row r="229" spans="2:9" ht="16.5" customHeight="1">
      <c r="B229" s="21"/>
      <c r="C229" s="21"/>
      <c r="D229" s="21"/>
      <c r="E229" s="21"/>
      <c r="F229" s="21"/>
      <c r="G229" s="22"/>
      <c r="H229" s="37"/>
      <c r="I229" s="37"/>
    </row>
    <row r="230" spans="2:9" ht="16.5" customHeight="1">
      <c r="B230" s="21"/>
      <c r="C230" s="21"/>
      <c r="D230" s="21"/>
      <c r="E230" s="21"/>
      <c r="F230" s="21"/>
      <c r="G230" s="22"/>
      <c r="H230" s="37"/>
      <c r="I230" s="37"/>
    </row>
    <row r="231" spans="2:9" ht="16.5" customHeight="1">
      <c r="B231" s="21"/>
      <c r="C231" s="21"/>
      <c r="D231" s="21"/>
      <c r="E231" s="21"/>
      <c r="F231" s="21"/>
      <c r="G231" s="22"/>
      <c r="H231" s="37"/>
      <c r="I231" s="37"/>
    </row>
    <row r="232" spans="2:9" ht="16.5" customHeight="1">
      <c r="B232" s="21"/>
      <c r="C232" s="21"/>
      <c r="D232" s="21"/>
      <c r="E232" s="21"/>
      <c r="F232" s="21"/>
      <c r="G232" s="22"/>
      <c r="H232" s="37"/>
      <c r="I232" s="37"/>
    </row>
    <row r="233" spans="2:9" ht="16.5" customHeight="1">
      <c r="B233" s="21"/>
      <c r="C233" s="21"/>
      <c r="D233" s="21"/>
      <c r="E233" s="21"/>
      <c r="F233" s="21"/>
      <c r="G233" s="22"/>
      <c r="H233" s="37"/>
      <c r="I233" s="37"/>
    </row>
    <row r="234" spans="2:9" ht="16.5" customHeight="1">
      <c r="B234" s="21"/>
      <c r="C234" s="21"/>
      <c r="D234" s="21"/>
      <c r="E234" s="21"/>
      <c r="F234" s="21"/>
      <c r="G234" s="22"/>
      <c r="H234" s="37"/>
      <c r="I234" s="37"/>
    </row>
    <row r="235" spans="2:9" ht="16.5" customHeight="1">
      <c r="B235" s="21"/>
      <c r="C235" s="21"/>
      <c r="D235" s="21"/>
      <c r="E235" s="21"/>
      <c r="F235" s="21"/>
      <c r="G235" s="22"/>
      <c r="H235" s="37"/>
      <c r="I235" s="37"/>
    </row>
    <row r="236" spans="2:9" ht="16.5" customHeight="1">
      <c r="B236" s="21"/>
      <c r="C236" s="21"/>
      <c r="D236" s="21"/>
      <c r="E236" s="21"/>
      <c r="F236" s="21"/>
      <c r="G236" s="22"/>
      <c r="H236" s="37"/>
      <c r="I236" s="37"/>
    </row>
    <row r="237" spans="2:9" ht="16.5" customHeight="1">
      <c r="B237" s="21"/>
      <c r="C237" s="21"/>
      <c r="D237" s="21"/>
      <c r="E237" s="21"/>
      <c r="F237" s="21"/>
      <c r="G237" s="22"/>
      <c r="H237" s="37"/>
      <c r="I237" s="37"/>
    </row>
    <row r="238" spans="2:9" ht="16.5" customHeight="1">
      <c r="B238" s="21"/>
      <c r="C238" s="21"/>
      <c r="D238" s="21"/>
      <c r="E238" s="21"/>
      <c r="F238" s="21"/>
      <c r="G238" s="22"/>
      <c r="H238" s="37"/>
      <c r="I238" s="37"/>
    </row>
    <row r="239" spans="2:9" ht="16.5" customHeight="1">
      <c r="B239" s="21"/>
      <c r="C239" s="21"/>
      <c r="D239" s="21"/>
      <c r="E239" s="21"/>
      <c r="F239" s="21"/>
      <c r="G239" s="22"/>
      <c r="H239" s="37"/>
      <c r="I239" s="37"/>
    </row>
    <row r="240" spans="2:9" ht="16.5" customHeight="1">
      <c r="B240" s="21"/>
      <c r="C240" s="21"/>
      <c r="D240" s="21"/>
      <c r="E240" s="21"/>
      <c r="F240" s="21"/>
      <c r="G240" s="22"/>
      <c r="H240" s="37"/>
      <c r="I240" s="37"/>
    </row>
    <row r="241" spans="2:9" ht="16.5" customHeight="1">
      <c r="B241" s="21"/>
      <c r="C241" s="21"/>
      <c r="D241" s="21"/>
      <c r="E241" s="21"/>
      <c r="F241" s="21"/>
      <c r="G241" s="22"/>
      <c r="H241" s="37"/>
      <c r="I241" s="37"/>
    </row>
    <row r="242" spans="2:9" ht="16.5" customHeight="1">
      <c r="B242" s="21"/>
      <c r="C242" s="21"/>
      <c r="D242" s="21"/>
      <c r="E242" s="21"/>
      <c r="F242" s="21"/>
      <c r="G242" s="22"/>
      <c r="H242" s="37"/>
      <c r="I242" s="37"/>
    </row>
    <row r="243" spans="2:9" ht="16.5" customHeight="1">
      <c r="B243" s="21"/>
      <c r="C243" s="21"/>
      <c r="D243" s="21"/>
      <c r="E243" s="21"/>
      <c r="F243" s="21"/>
      <c r="G243" s="22"/>
      <c r="H243" s="37"/>
      <c r="I243" s="37"/>
    </row>
    <row r="244" spans="2:9" ht="16.5" customHeight="1">
      <c r="B244" s="21"/>
      <c r="C244" s="21"/>
      <c r="D244" s="21"/>
      <c r="E244" s="21"/>
      <c r="F244" s="21"/>
      <c r="G244" s="22"/>
      <c r="H244" s="37"/>
      <c r="I244" s="37"/>
    </row>
    <row r="245" spans="2:9" ht="16.5" customHeight="1">
      <c r="B245" s="21"/>
      <c r="C245" s="21"/>
      <c r="D245" s="21"/>
      <c r="E245" s="21"/>
      <c r="F245" s="21"/>
      <c r="G245" s="22"/>
      <c r="H245" s="37"/>
      <c r="I245" s="37"/>
    </row>
    <row r="246" spans="2:9" ht="16.5" customHeight="1">
      <c r="B246" s="21"/>
      <c r="C246" s="21"/>
      <c r="D246" s="21"/>
      <c r="E246" s="21"/>
      <c r="F246" s="21"/>
      <c r="G246" s="22"/>
      <c r="H246" s="37"/>
      <c r="I246" s="37"/>
    </row>
    <row r="247" spans="2:9" ht="16.5" customHeight="1">
      <c r="B247" s="21"/>
      <c r="C247" s="21"/>
      <c r="D247" s="21"/>
      <c r="E247" s="21"/>
      <c r="F247" s="21"/>
      <c r="G247" s="22"/>
      <c r="H247" s="37"/>
      <c r="I247" s="37"/>
    </row>
    <row r="248" spans="2:9" ht="16.5" customHeight="1">
      <c r="B248" s="21"/>
      <c r="C248" s="21"/>
      <c r="D248" s="21"/>
      <c r="E248" s="21"/>
      <c r="F248" s="21"/>
      <c r="G248" s="22"/>
      <c r="H248" s="37"/>
      <c r="I248" s="37"/>
    </row>
    <row r="249" spans="2:9" ht="16.5" customHeight="1">
      <c r="B249" s="21"/>
      <c r="C249" s="21"/>
      <c r="D249" s="21"/>
      <c r="E249" s="21"/>
      <c r="F249" s="21"/>
      <c r="G249" s="22"/>
      <c r="H249" s="37"/>
      <c r="I249" s="37"/>
    </row>
    <row r="250" spans="2:9" ht="16.5" customHeight="1">
      <c r="B250" s="21"/>
      <c r="C250" s="21"/>
      <c r="D250" s="21"/>
      <c r="E250" s="21"/>
      <c r="F250" s="21"/>
      <c r="G250" s="22"/>
      <c r="H250" s="37"/>
      <c r="I250" s="37"/>
    </row>
    <row r="251" spans="2:9" ht="16.5" customHeight="1">
      <c r="B251" s="21"/>
      <c r="C251" s="21"/>
      <c r="D251" s="21"/>
      <c r="E251" s="21"/>
      <c r="F251" s="21"/>
      <c r="G251" s="22"/>
      <c r="H251" s="37"/>
      <c r="I251" s="37"/>
    </row>
    <row r="252" spans="2:9" ht="16.5" customHeight="1">
      <c r="B252" s="21"/>
      <c r="C252" s="21"/>
      <c r="D252" s="21"/>
      <c r="E252" s="21"/>
      <c r="F252" s="21"/>
      <c r="G252" s="22"/>
      <c r="H252" s="37"/>
      <c r="I252" s="37"/>
    </row>
    <row r="253" spans="2:9" ht="16.5" customHeight="1">
      <c r="B253" s="21"/>
      <c r="C253" s="21"/>
      <c r="D253" s="21"/>
      <c r="E253" s="21"/>
      <c r="F253" s="21"/>
      <c r="G253" s="22"/>
      <c r="H253" s="37"/>
      <c r="I253" s="37"/>
    </row>
    <row r="254" spans="2:9" ht="16.5" customHeight="1">
      <c r="B254" s="21"/>
      <c r="C254" s="21"/>
      <c r="D254" s="21"/>
      <c r="E254" s="21"/>
      <c r="F254" s="21"/>
      <c r="G254" s="22"/>
      <c r="H254" s="37"/>
      <c r="I254" s="37"/>
    </row>
    <row r="255" spans="2:9" ht="16.5" customHeight="1">
      <c r="B255" s="21"/>
      <c r="C255" s="21"/>
      <c r="D255" s="21"/>
      <c r="E255" s="21"/>
      <c r="F255" s="21"/>
      <c r="G255" s="22"/>
      <c r="H255" s="37"/>
      <c r="I255" s="37"/>
    </row>
    <row r="256" spans="2:9" ht="16.5" customHeight="1">
      <c r="B256" s="21"/>
      <c r="C256" s="21"/>
      <c r="D256" s="21"/>
      <c r="E256" s="21"/>
      <c r="F256" s="21"/>
      <c r="G256" s="22"/>
      <c r="H256" s="37"/>
      <c r="I256" s="37"/>
    </row>
    <row r="257" spans="2:9" ht="16.5" customHeight="1">
      <c r="B257" s="21"/>
      <c r="C257" s="21"/>
      <c r="D257" s="21"/>
      <c r="E257" s="21"/>
      <c r="F257" s="21"/>
      <c r="G257" s="22"/>
      <c r="H257" s="37"/>
      <c r="I257" s="37"/>
    </row>
    <row r="258" spans="2:9" ht="16.5" customHeight="1">
      <c r="B258" s="21"/>
      <c r="C258" s="21"/>
      <c r="D258" s="21"/>
      <c r="E258" s="21"/>
      <c r="F258" s="21"/>
      <c r="G258" s="22"/>
      <c r="H258" s="37"/>
      <c r="I258" s="37"/>
    </row>
    <row r="259" spans="2:9" ht="16.5" customHeight="1">
      <c r="B259" s="21"/>
      <c r="C259" s="21"/>
      <c r="D259" s="21"/>
      <c r="E259" s="21"/>
      <c r="F259" s="21"/>
      <c r="G259" s="22"/>
      <c r="H259" s="37"/>
      <c r="I259" s="37"/>
    </row>
    <row r="260" spans="2:9" ht="16.5" customHeight="1">
      <c r="B260" s="21"/>
      <c r="C260" s="21"/>
      <c r="D260" s="21"/>
      <c r="E260" s="21"/>
      <c r="F260" s="21"/>
      <c r="G260" s="22"/>
      <c r="H260" s="37"/>
      <c r="I260" s="37"/>
    </row>
    <row r="261" spans="2:9" ht="16.5" customHeight="1">
      <c r="B261" s="21"/>
      <c r="C261" s="21"/>
      <c r="D261" s="21"/>
      <c r="E261" s="21"/>
      <c r="F261" s="21"/>
      <c r="G261" s="22"/>
      <c r="H261" s="37"/>
      <c r="I261" s="37"/>
    </row>
    <row r="262" spans="2:9" ht="16.5" customHeight="1">
      <c r="B262" s="21"/>
      <c r="C262" s="21"/>
      <c r="D262" s="21"/>
      <c r="E262" s="21"/>
      <c r="F262" s="21"/>
      <c r="G262" s="22"/>
      <c r="H262" s="37"/>
      <c r="I262" s="37"/>
    </row>
    <row r="263" spans="2:9" ht="16.5" customHeight="1">
      <c r="B263" s="21"/>
      <c r="C263" s="21"/>
      <c r="D263" s="21"/>
      <c r="E263" s="21"/>
      <c r="F263" s="21"/>
      <c r="G263" s="22"/>
      <c r="H263" s="37"/>
      <c r="I263" s="37"/>
    </row>
    <row r="264" spans="2:9" ht="16.5" customHeight="1">
      <c r="B264" s="21"/>
      <c r="C264" s="21"/>
      <c r="D264" s="21"/>
      <c r="E264" s="21"/>
      <c r="F264" s="21"/>
      <c r="G264" s="22"/>
      <c r="H264" s="37"/>
      <c r="I264" s="37"/>
    </row>
    <row r="265" spans="2:9" ht="16.5" customHeight="1">
      <c r="B265" s="21"/>
      <c r="C265" s="21"/>
      <c r="D265" s="21"/>
      <c r="E265" s="21"/>
      <c r="F265" s="21"/>
      <c r="G265" s="22"/>
      <c r="H265" s="37"/>
      <c r="I265" s="37"/>
    </row>
    <row r="266" spans="2:9" ht="16.5" customHeight="1">
      <c r="B266" s="21"/>
      <c r="C266" s="21"/>
      <c r="D266" s="21"/>
      <c r="E266" s="21"/>
      <c r="F266" s="21"/>
      <c r="G266" s="22"/>
      <c r="H266" s="37"/>
      <c r="I266" s="37"/>
    </row>
    <row r="267" spans="2:9" ht="16.5" customHeight="1">
      <c r="B267" s="21"/>
      <c r="C267" s="21"/>
      <c r="D267" s="21"/>
      <c r="E267" s="21"/>
      <c r="F267" s="21"/>
      <c r="G267" s="22"/>
      <c r="H267" s="37"/>
      <c r="I267" s="37"/>
    </row>
    <row r="268" spans="2:9" ht="16.5" customHeight="1">
      <c r="B268" s="21"/>
      <c r="C268" s="21"/>
      <c r="D268" s="21"/>
      <c r="E268" s="21"/>
      <c r="F268" s="21"/>
      <c r="G268" s="22"/>
      <c r="H268" s="37"/>
      <c r="I268" s="37"/>
    </row>
    <row r="269" spans="2:9" ht="16.5" customHeight="1">
      <c r="B269" s="21"/>
      <c r="C269" s="21"/>
      <c r="D269" s="21"/>
      <c r="E269" s="21"/>
      <c r="F269" s="21"/>
      <c r="G269" s="22"/>
      <c r="H269" s="37"/>
      <c r="I269" s="37"/>
    </row>
    <row r="270" spans="2:9" ht="16.5" customHeight="1">
      <c r="B270" s="21"/>
      <c r="C270" s="21"/>
      <c r="D270" s="21"/>
      <c r="E270" s="21"/>
      <c r="F270" s="21"/>
      <c r="G270" s="22"/>
      <c r="H270" s="37"/>
      <c r="I270" s="37"/>
    </row>
    <row r="271" spans="2:9" ht="16.5" customHeight="1">
      <c r="B271" s="21"/>
      <c r="C271" s="21"/>
      <c r="D271" s="21"/>
      <c r="E271" s="21"/>
      <c r="F271" s="21"/>
      <c r="G271" s="22"/>
      <c r="H271" s="37"/>
      <c r="I271" s="37"/>
    </row>
    <row r="272" spans="2:9" ht="16.5" customHeight="1">
      <c r="B272" s="21"/>
      <c r="C272" s="21"/>
      <c r="D272" s="21"/>
      <c r="E272" s="21"/>
      <c r="F272" s="21"/>
      <c r="G272" s="22"/>
      <c r="H272" s="37"/>
      <c r="I272" s="37"/>
    </row>
    <row r="273" spans="2:9" ht="16.5" customHeight="1">
      <c r="B273" s="21"/>
      <c r="C273" s="21"/>
      <c r="D273" s="21"/>
      <c r="E273" s="21"/>
      <c r="F273" s="21"/>
      <c r="G273" s="22"/>
      <c r="H273" s="37"/>
      <c r="I273" s="37"/>
    </row>
    <row r="274" spans="2:9" ht="16.5" customHeight="1">
      <c r="B274" s="21"/>
      <c r="C274" s="21"/>
      <c r="D274" s="21"/>
      <c r="E274" s="21"/>
      <c r="F274" s="21"/>
      <c r="G274" s="22"/>
      <c r="H274" s="37"/>
      <c r="I274" s="37"/>
    </row>
    <row r="275" spans="2:9" ht="16.5" customHeight="1">
      <c r="B275" s="21"/>
      <c r="C275" s="21"/>
      <c r="D275" s="21"/>
      <c r="E275" s="21"/>
      <c r="F275" s="21"/>
      <c r="G275" s="22"/>
      <c r="H275" s="37"/>
      <c r="I275" s="37"/>
    </row>
    <row r="276" spans="2:9" ht="16.5" customHeight="1">
      <c r="B276" s="21"/>
      <c r="C276" s="21"/>
      <c r="D276" s="21"/>
      <c r="E276" s="21"/>
      <c r="F276" s="21"/>
      <c r="G276" s="22"/>
      <c r="H276" s="37"/>
      <c r="I276" s="37"/>
    </row>
    <row r="277" spans="2:9" ht="16.5" customHeight="1">
      <c r="B277" s="21"/>
      <c r="C277" s="21"/>
      <c r="D277" s="21"/>
      <c r="E277" s="21"/>
      <c r="F277" s="21"/>
      <c r="G277" s="22"/>
      <c r="H277" s="37"/>
      <c r="I277" s="37"/>
    </row>
    <row r="278" spans="2:9" ht="16.5" customHeight="1">
      <c r="B278" s="21"/>
      <c r="C278" s="21"/>
      <c r="D278" s="21"/>
      <c r="E278" s="21"/>
      <c r="F278" s="21"/>
      <c r="G278" s="22"/>
      <c r="H278" s="37"/>
      <c r="I278" s="37"/>
    </row>
    <row r="279" spans="2:9" ht="16.5" customHeight="1">
      <c r="B279" s="21"/>
      <c r="C279" s="21"/>
      <c r="D279" s="21"/>
      <c r="E279" s="21"/>
      <c r="F279" s="21"/>
      <c r="G279" s="22"/>
      <c r="H279" s="37"/>
      <c r="I279" s="37"/>
    </row>
    <row r="280" spans="2:9" ht="16.5" customHeight="1">
      <c r="B280" s="21"/>
      <c r="C280" s="21"/>
      <c r="D280" s="21"/>
      <c r="E280" s="21"/>
      <c r="F280" s="21"/>
      <c r="G280" s="22"/>
      <c r="H280" s="37"/>
      <c r="I280" s="37"/>
    </row>
    <row r="281" spans="2:9" ht="16.5" customHeight="1">
      <c r="B281" s="21"/>
      <c r="C281" s="21"/>
      <c r="D281" s="21"/>
      <c r="E281" s="21"/>
      <c r="F281" s="21"/>
      <c r="G281" s="22"/>
      <c r="H281" s="37"/>
      <c r="I281" s="37"/>
    </row>
    <row r="282" spans="2:9" ht="16.5" customHeight="1">
      <c r="B282" s="21"/>
      <c r="C282" s="21"/>
      <c r="D282" s="21"/>
      <c r="E282" s="21"/>
      <c r="F282" s="21"/>
      <c r="G282" s="22"/>
      <c r="H282" s="37"/>
      <c r="I282" s="37"/>
    </row>
    <row r="283" spans="2:9" ht="16.5" customHeight="1">
      <c r="B283" s="21"/>
      <c r="C283" s="21"/>
      <c r="D283" s="21"/>
      <c r="E283" s="21"/>
      <c r="F283" s="21"/>
      <c r="G283" s="22"/>
      <c r="H283" s="37"/>
      <c r="I283" s="37"/>
    </row>
    <row r="284" spans="2:9" ht="16.5" customHeight="1">
      <c r="B284" s="21"/>
      <c r="C284" s="21"/>
      <c r="D284" s="21"/>
      <c r="E284" s="21"/>
      <c r="F284" s="21"/>
      <c r="G284" s="22"/>
      <c r="H284" s="37"/>
      <c r="I284" s="37"/>
    </row>
    <row r="285" spans="2:9" ht="16.5" customHeight="1">
      <c r="B285" s="21"/>
      <c r="C285" s="21"/>
      <c r="D285" s="21"/>
      <c r="E285" s="21"/>
      <c r="F285" s="21"/>
      <c r="G285" s="22"/>
      <c r="H285" s="37"/>
      <c r="I285" s="37"/>
    </row>
    <row r="286" spans="2:9" ht="16.5" customHeight="1">
      <c r="B286" s="21"/>
      <c r="C286" s="21"/>
      <c r="D286" s="21"/>
      <c r="E286" s="21"/>
      <c r="F286" s="21"/>
      <c r="G286" s="22"/>
      <c r="H286" s="37"/>
      <c r="I286" s="37"/>
    </row>
    <row r="287" spans="2:9" ht="16.5" customHeight="1">
      <c r="B287" s="21"/>
      <c r="C287" s="21"/>
      <c r="D287" s="21"/>
      <c r="E287" s="21"/>
      <c r="F287" s="21"/>
      <c r="G287" s="22"/>
      <c r="H287" s="37"/>
      <c r="I287" s="37"/>
    </row>
    <row r="288" spans="2:9" ht="16.5" customHeight="1">
      <c r="B288" s="21"/>
      <c r="C288" s="21"/>
      <c r="D288" s="21"/>
      <c r="E288" s="21"/>
      <c r="F288" s="21"/>
      <c r="G288" s="22"/>
      <c r="H288" s="37"/>
      <c r="I288" s="37"/>
    </row>
    <row r="289" spans="2:9" ht="16.5" customHeight="1">
      <c r="B289" s="21"/>
      <c r="C289" s="21"/>
      <c r="D289" s="21"/>
      <c r="E289" s="21"/>
      <c r="F289" s="21"/>
      <c r="G289" s="22"/>
      <c r="H289" s="37"/>
      <c r="I289" s="37"/>
    </row>
    <row r="290" spans="2:9" ht="16.5" customHeight="1">
      <c r="B290" s="21"/>
      <c r="C290" s="21"/>
      <c r="D290" s="21"/>
      <c r="E290" s="21"/>
      <c r="F290" s="21"/>
      <c r="G290" s="22"/>
      <c r="H290" s="37"/>
      <c r="I290" s="37"/>
    </row>
    <row r="291" spans="2:9" ht="16.5" customHeight="1">
      <c r="B291" s="21"/>
      <c r="C291" s="21"/>
      <c r="D291" s="21"/>
      <c r="E291" s="21"/>
      <c r="F291" s="21"/>
      <c r="G291" s="22"/>
      <c r="H291" s="37"/>
      <c r="I291" s="37"/>
    </row>
    <row r="292" spans="2:9" ht="16.5" customHeight="1">
      <c r="B292" s="21"/>
      <c r="C292" s="21"/>
      <c r="D292" s="21"/>
      <c r="E292" s="21"/>
      <c r="F292" s="21"/>
      <c r="G292" s="22"/>
      <c r="H292" s="37"/>
      <c r="I292" s="37"/>
    </row>
    <row r="293" spans="2:9" ht="16.5" customHeight="1">
      <c r="B293" s="21"/>
      <c r="C293" s="21"/>
      <c r="D293" s="21"/>
      <c r="E293" s="21"/>
      <c r="F293" s="21"/>
      <c r="G293" s="22"/>
      <c r="H293" s="37"/>
      <c r="I293" s="37"/>
    </row>
    <row r="294" spans="2:9" ht="16.5" customHeight="1">
      <c r="B294" s="21"/>
      <c r="C294" s="21"/>
      <c r="D294" s="21"/>
      <c r="E294" s="21"/>
      <c r="F294" s="21"/>
      <c r="G294" s="22"/>
      <c r="H294" s="37"/>
      <c r="I294" s="37"/>
    </row>
    <row r="295" spans="2:9" ht="16.5" customHeight="1">
      <c r="B295" s="21"/>
      <c r="C295" s="21"/>
      <c r="D295" s="21"/>
      <c r="E295" s="21"/>
      <c r="F295" s="21"/>
      <c r="G295" s="22"/>
      <c r="H295" s="37"/>
      <c r="I295" s="37"/>
    </row>
    <row r="296" spans="2:9" ht="16.5" customHeight="1">
      <c r="B296" s="21"/>
      <c r="C296" s="21"/>
      <c r="D296" s="21"/>
      <c r="E296" s="21"/>
      <c r="F296" s="21"/>
      <c r="G296" s="22"/>
      <c r="H296" s="37"/>
      <c r="I296" s="37"/>
    </row>
    <row r="297" spans="2:9" ht="16.5" customHeight="1">
      <c r="B297" s="21"/>
      <c r="C297" s="21"/>
      <c r="D297" s="21"/>
      <c r="E297" s="21"/>
      <c r="F297" s="21"/>
      <c r="G297" s="22"/>
      <c r="H297" s="37"/>
      <c r="I297" s="37"/>
    </row>
    <row r="298" spans="2:9" ht="16.5" customHeight="1">
      <c r="B298" s="21"/>
      <c r="C298" s="21"/>
      <c r="D298" s="21"/>
      <c r="E298" s="21"/>
      <c r="F298" s="21"/>
      <c r="G298" s="22"/>
      <c r="H298" s="37"/>
      <c r="I298" s="37"/>
    </row>
    <row r="299" spans="2:9" ht="16.5" customHeight="1">
      <c r="B299" s="21"/>
      <c r="C299" s="21"/>
      <c r="D299" s="21"/>
      <c r="E299" s="21"/>
      <c r="F299" s="21"/>
      <c r="G299" s="22"/>
      <c r="H299" s="37"/>
      <c r="I299" s="37"/>
    </row>
    <row r="300" spans="2:9" ht="16.5" customHeight="1">
      <c r="B300" s="21"/>
      <c r="C300" s="21"/>
      <c r="D300" s="21"/>
      <c r="E300" s="21"/>
      <c r="F300" s="21"/>
      <c r="G300" s="22"/>
      <c r="H300" s="37"/>
      <c r="I300" s="37"/>
    </row>
    <row r="301" spans="2:9" ht="16.5" customHeight="1">
      <c r="B301" s="21"/>
      <c r="C301" s="21"/>
      <c r="D301" s="21"/>
      <c r="E301" s="21"/>
      <c r="F301" s="21"/>
      <c r="G301" s="22"/>
      <c r="H301" s="37"/>
      <c r="I301" s="37"/>
    </row>
    <row r="302" spans="2:9" ht="16.5" customHeight="1">
      <c r="B302" s="21"/>
      <c r="C302" s="21"/>
      <c r="D302" s="21"/>
      <c r="E302" s="21"/>
      <c r="F302" s="21"/>
      <c r="G302" s="22"/>
      <c r="H302" s="37"/>
      <c r="I302" s="37"/>
    </row>
    <row r="303" spans="2:9" ht="16.5" customHeight="1">
      <c r="B303" s="21"/>
      <c r="C303" s="21"/>
      <c r="D303" s="21"/>
      <c r="E303" s="21"/>
      <c r="F303" s="21"/>
      <c r="G303" s="22"/>
      <c r="H303" s="37"/>
      <c r="I303" s="37"/>
    </row>
    <row r="304" spans="2:9" ht="16.5" customHeight="1">
      <c r="B304" s="21"/>
      <c r="C304" s="21"/>
      <c r="D304" s="21"/>
      <c r="E304" s="21"/>
      <c r="F304" s="21"/>
      <c r="G304" s="22"/>
      <c r="H304" s="37"/>
      <c r="I304" s="37"/>
    </row>
    <row r="305" spans="2:9" ht="16.5" customHeight="1">
      <c r="B305" s="21"/>
      <c r="C305" s="21"/>
      <c r="D305" s="21"/>
      <c r="E305" s="21"/>
      <c r="F305" s="21"/>
      <c r="G305" s="22"/>
      <c r="H305" s="37"/>
      <c r="I305" s="37"/>
    </row>
    <row r="306" spans="2:9" ht="16.5" customHeight="1">
      <c r="B306" s="21"/>
      <c r="C306" s="21"/>
      <c r="D306" s="21"/>
      <c r="E306" s="21"/>
      <c r="F306" s="21"/>
      <c r="G306" s="22"/>
      <c r="H306" s="37"/>
      <c r="I306" s="37"/>
    </row>
    <row r="307" spans="2:9" ht="16.5" customHeight="1">
      <c r="B307" s="21"/>
      <c r="C307" s="21"/>
      <c r="D307" s="21"/>
      <c r="E307" s="21"/>
      <c r="F307" s="21"/>
      <c r="G307" s="22"/>
      <c r="H307" s="37"/>
      <c r="I307" s="37"/>
    </row>
    <row r="308" spans="2:9" ht="16.5" customHeight="1">
      <c r="B308" s="21"/>
      <c r="C308" s="21"/>
      <c r="D308" s="21"/>
      <c r="E308" s="21"/>
      <c r="F308" s="21"/>
      <c r="G308" s="22"/>
      <c r="H308" s="37"/>
      <c r="I308" s="37"/>
    </row>
    <row r="309" spans="2:9" ht="16.5" customHeight="1">
      <c r="B309" s="21"/>
      <c r="C309" s="21"/>
      <c r="D309" s="21"/>
      <c r="E309" s="21"/>
      <c r="F309" s="21"/>
      <c r="G309" s="22"/>
      <c r="H309" s="37"/>
      <c r="I309" s="37"/>
    </row>
    <row r="310" spans="2:9" ht="16.5" customHeight="1">
      <c r="B310" s="21"/>
      <c r="C310" s="21"/>
      <c r="D310" s="21"/>
      <c r="E310" s="21"/>
      <c r="F310" s="21"/>
      <c r="G310" s="22"/>
      <c r="H310" s="37"/>
      <c r="I310" s="37"/>
    </row>
    <row r="311" spans="2:9" ht="16.5" customHeight="1">
      <c r="B311" s="21"/>
      <c r="C311" s="21"/>
      <c r="D311" s="21"/>
      <c r="E311" s="21"/>
      <c r="F311" s="21"/>
      <c r="G311" s="22"/>
      <c r="H311" s="37"/>
      <c r="I311" s="37"/>
    </row>
    <row r="312" spans="2:9" ht="16.5" customHeight="1">
      <c r="B312" s="21"/>
      <c r="C312" s="21"/>
      <c r="D312" s="21"/>
      <c r="E312" s="21"/>
      <c r="F312" s="21"/>
      <c r="G312" s="22"/>
      <c r="H312" s="37"/>
      <c r="I312" s="37"/>
    </row>
    <row r="313" spans="2:9" ht="16.5" customHeight="1">
      <c r="B313" s="21"/>
      <c r="C313" s="21"/>
      <c r="D313" s="21"/>
      <c r="E313" s="21"/>
      <c r="F313" s="21"/>
      <c r="G313" s="22"/>
      <c r="H313" s="37"/>
      <c r="I313" s="37"/>
    </row>
    <row r="314" spans="2:9" ht="16.5" customHeight="1">
      <c r="B314" s="21"/>
      <c r="C314" s="21"/>
      <c r="D314" s="21"/>
      <c r="E314" s="21"/>
      <c r="F314" s="21"/>
      <c r="G314" s="22"/>
      <c r="H314" s="37"/>
      <c r="I314" s="37"/>
    </row>
    <row r="315" spans="2:9" ht="16.5" customHeight="1">
      <c r="B315" s="21"/>
      <c r="C315" s="21"/>
      <c r="D315" s="21"/>
      <c r="E315" s="21"/>
      <c r="F315" s="21"/>
      <c r="G315" s="22"/>
      <c r="H315" s="37"/>
      <c r="I315" s="37"/>
    </row>
    <row r="316" spans="2:9" ht="16.5" customHeight="1">
      <c r="B316" s="21"/>
      <c r="C316" s="21"/>
      <c r="D316" s="21"/>
      <c r="E316" s="21"/>
      <c r="F316" s="21"/>
      <c r="G316" s="22"/>
      <c r="H316" s="37"/>
      <c r="I316" s="37"/>
    </row>
    <row r="317" spans="2:9" ht="16.5" customHeight="1">
      <c r="B317" s="21"/>
      <c r="C317" s="21"/>
      <c r="D317" s="21"/>
      <c r="E317" s="21"/>
      <c r="F317" s="21"/>
      <c r="G317" s="22"/>
      <c r="H317" s="37"/>
      <c r="I317" s="37"/>
    </row>
    <row r="318" spans="2:9" ht="16.5" customHeight="1">
      <c r="B318" s="21"/>
      <c r="C318" s="21"/>
      <c r="D318" s="21"/>
      <c r="E318" s="21"/>
      <c r="F318" s="21"/>
      <c r="G318" s="22"/>
      <c r="H318" s="37"/>
      <c r="I318" s="37"/>
    </row>
    <row r="319" spans="2:9" ht="16.5" customHeight="1">
      <c r="B319" s="21"/>
      <c r="C319" s="21"/>
      <c r="D319" s="21"/>
      <c r="E319" s="21"/>
      <c r="F319" s="21"/>
      <c r="G319" s="22"/>
      <c r="H319" s="37"/>
      <c r="I319" s="37"/>
    </row>
    <row r="320" spans="2:9" ht="16.5" customHeight="1">
      <c r="B320" s="21"/>
      <c r="C320" s="21"/>
      <c r="D320" s="21"/>
      <c r="E320" s="21"/>
      <c r="F320" s="21"/>
      <c r="G320" s="22"/>
      <c r="H320" s="37"/>
      <c r="I320" s="37"/>
    </row>
    <row r="321" spans="2:9" ht="16.5" customHeight="1">
      <c r="B321" s="21"/>
      <c r="C321" s="21"/>
      <c r="D321" s="21"/>
      <c r="E321" s="21"/>
      <c r="F321" s="21"/>
      <c r="G321" s="22"/>
      <c r="H321" s="37"/>
      <c r="I321" s="37"/>
    </row>
    <row r="322" spans="2:9" ht="16.5" customHeight="1">
      <c r="B322" s="21"/>
      <c r="C322" s="21"/>
      <c r="D322" s="21"/>
      <c r="E322" s="21"/>
      <c r="F322" s="21"/>
      <c r="G322" s="22"/>
      <c r="H322" s="37"/>
      <c r="I322" s="37"/>
    </row>
    <row r="323" spans="2:9" ht="16.5" customHeight="1">
      <c r="B323" s="21"/>
      <c r="C323" s="21"/>
      <c r="D323" s="21"/>
      <c r="E323" s="21"/>
      <c r="F323" s="21"/>
      <c r="G323" s="22"/>
      <c r="H323" s="37"/>
      <c r="I323" s="37"/>
    </row>
    <row r="324" spans="2:9" ht="16.5" customHeight="1">
      <c r="B324" s="21"/>
      <c r="C324" s="21"/>
      <c r="D324" s="21"/>
      <c r="E324" s="21"/>
      <c r="F324" s="21"/>
      <c r="G324" s="22"/>
      <c r="H324" s="37"/>
      <c r="I324" s="37"/>
    </row>
    <row r="325" spans="2:9" ht="16.5" customHeight="1">
      <c r="B325" s="21"/>
      <c r="C325" s="21"/>
      <c r="D325" s="21"/>
      <c r="E325" s="21"/>
      <c r="F325" s="21"/>
      <c r="G325" s="22"/>
      <c r="H325" s="37"/>
      <c r="I325" s="37"/>
    </row>
    <row r="326" spans="2:9" ht="16.5" customHeight="1">
      <c r="B326" s="21"/>
      <c r="C326" s="21"/>
      <c r="D326" s="21"/>
      <c r="E326" s="21"/>
      <c r="F326" s="21"/>
      <c r="G326" s="22"/>
      <c r="H326" s="37"/>
      <c r="I326" s="37"/>
    </row>
    <row r="327" spans="2:9" ht="16.5" customHeight="1">
      <c r="B327" s="21"/>
      <c r="C327" s="21"/>
      <c r="D327" s="21"/>
      <c r="E327" s="21"/>
      <c r="F327" s="21"/>
      <c r="G327" s="22"/>
      <c r="H327" s="37"/>
      <c r="I327" s="37"/>
    </row>
    <row r="328" spans="2:9" ht="16.5" customHeight="1">
      <c r="B328" s="21"/>
      <c r="C328" s="21"/>
      <c r="D328" s="21"/>
      <c r="E328" s="21"/>
      <c r="F328" s="21"/>
      <c r="G328" s="22"/>
      <c r="H328" s="37"/>
      <c r="I328" s="37"/>
    </row>
    <row r="329" spans="2:9" ht="16.5" customHeight="1">
      <c r="B329" s="21"/>
      <c r="C329" s="21"/>
      <c r="D329" s="21"/>
      <c r="E329" s="21"/>
      <c r="F329" s="21"/>
      <c r="G329" s="22"/>
      <c r="H329" s="37"/>
      <c r="I329" s="37"/>
    </row>
    <row r="330" spans="2:9" ht="16.5" customHeight="1">
      <c r="B330" s="21"/>
      <c r="C330" s="21"/>
      <c r="D330" s="21"/>
      <c r="E330" s="21"/>
      <c r="F330" s="21"/>
      <c r="G330" s="22"/>
      <c r="H330" s="37"/>
      <c r="I330" s="37"/>
    </row>
    <row r="331" spans="2:9" ht="16.5" customHeight="1">
      <c r="B331" s="21"/>
      <c r="C331" s="21"/>
      <c r="D331" s="21"/>
      <c r="E331" s="21"/>
      <c r="F331" s="21"/>
      <c r="G331" s="22"/>
      <c r="H331" s="37"/>
      <c r="I331" s="37"/>
    </row>
    <row r="332" spans="2:9" ht="16.5" customHeight="1">
      <c r="B332" s="21"/>
      <c r="C332" s="21"/>
      <c r="D332" s="21"/>
      <c r="E332" s="21"/>
      <c r="F332" s="21"/>
      <c r="G332" s="22"/>
      <c r="H332" s="37"/>
      <c r="I332" s="37"/>
    </row>
    <row r="333" spans="2:9" ht="16.5" customHeight="1">
      <c r="B333" s="21"/>
      <c r="C333" s="21"/>
      <c r="D333" s="21"/>
      <c r="E333" s="21"/>
      <c r="F333" s="21"/>
      <c r="G333" s="22"/>
      <c r="H333" s="37"/>
      <c r="I333" s="37"/>
    </row>
    <row r="334" spans="2:9" ht="16.5" customHeight="1">
      <c r="B334" s="21"/>
      <c r="C334" s="21"/>
      <c r="D334" s="21"/>
      <c r="E334" s="21"/>
      <c r="F334" s="21"/>
      <c r="G334" s="22"/>
      <c r="H334" s="37"/>
      <c r="I334" s="37"/>
    </row>
    <row r="335" spans="2:9" ht="16.5" customHeight="1">
      <c r="B335" s="21"/>
      <c r="C335" s="21"/>
      <c r="D335" s="21"/>
      <c r="E335" s="21"/>
      <c r="F335" s="21"/>
      <c r="G335" s="22"/>
      <c r="H335" s="37"/>
      <c r="I335" s="37"/>
    </row>
    <row r="336" spans="2:9" ht="16.5" customHeight="1">
      <c r="B336" s="21"/>
      <c r="C336" s="21"/>
      <c r="D336" s="21"/>
      <c r="E336" s="21"/>
      <c r="F336" s="21"/>
      <c r="G336" s="22"/>
      <c r="H336" s="37"/>
      <c r="I336" s="37"/>
    </row>
    <row r="337" spans="2:9" ht="16.5" customHeight="1">
      <c r="B337" s="21"/>
      <c r="C337" s="21"/>
      <c r="D337" s="21"/>
      <c r="E337" s="21"/>
      <c r="F337" s="21"/>
      <c r="G337" s="22"/>
      <c r="H337" s="37"/>
      <c r="I337" s="37"/>
    </row>
    <row r="338" spans="2:9" ht="16.5" customHeight="1">
      <c r="B338" s="21"/>
      <c r="C338" s="21"/>
      <c r="D338" s="21"/>
      <c r="E338" s="21"/>
      <c r="F338" s="21"/>
      <c r="G338" s="22"/>
      <c r="H338" s="37"/>
      <c r="I338" s="37"/>
    </row>
    <row r="339" spans="2:9" ht="16.5" customHeight="1">
      <c r="B339" s="21"/>
      <c r="C339" s="21"/>
      <c r="D339" s="21"/>
      <c r="E339" s="21"/>
      <c r="F339" s="21"/>
      <c r="G339" s="22"/>
      <c r="H339" s="37"/>
      <c r="I339" s="37"/>
    </row>
    <row r="340" spans="2:9" ht="16.5" customHeight="1">
      <c r="B340" s="21"/>
      <c r="C340" s="21"/>
      <c r="D340" s="21"/>
      <c r="E340" s="21"/>
      <c r="F340" s="21"/>
      <c r="G340" s="22"/>
      <c r="H340" s="37"/>
      <c r="I340" s="37"/>
    </row>
    <row r="341" spans="2:9" ht="16.5" customHeight="1">
      <c r="B341" s="21"/>
      <c r="C341" s="21"/>
      <c r="D341" s="21"/>
      <c r="E341" s="21"/>
      <c r="F341" s="21"/>
      <c r="G341" s="22"/>
      <c r="H341" s="37"/>
      <c r="I341" s="37"/>
    </row>
    <row r="342" spans="2:9" ht="16.5" customHeight="1">
      <c r="B342" s="21"/>
      <c r="C342" s="21"/>
      <c r="D342" s="21"/>
      <c r="E342" s="21"/>
      <c r="F342" s="21"/>
      <c r="G342" s="22"/>
      <c r="H342" s="37"/>
      <c r="I342" s="37"/>
    </row>
    <row r="343" spans="2:9" ht="16.5" customHeight="1">
      <c r="B343" s="21"/>
      <c r="C343" s="21"/>
      <c r="D343" s="21"/>
      <c r="E343" s="21"/>
      <c r="F343" s="21"/>
      <c r="G343" s="22"/>
      <c r="H343" s="37"/>
      <c r="I343" s="37"/>
    </row>
    <row r="344" spans="2:9" ht="16.5" customHeight="1">
      <c r="B344" s="21"/>
      <c r="C344" s="21"/>
      <c r="D344" s="21"/>
      <c r="E344" s="21"/>
      <c r="F344" s="21"/>
      <c r="G344" s="22"/>
      <c r="H344" s="37"/>
      <c r="I344" s="37"/>
    </row>
    <row r="345" spans="2:9" ht="16.5" customHeight="1">
      <c r="B345" s="21"/>
      <c r="C345" s="21"/>
      <c r="D345" s="21"/>
      <c r="E345" s="21"/>
      <c r="F345" s="21"/>
      <c r="G345" s="22"/>
      <c r="H345" s="37"/>
      <c r="I345" s="37"/>
    </row>
    <row r="346" spans="2:9" ht="16.5" customHeight="1">
      <c r="B346" s="21"/>
      <c r="C346" s="21"/>
      <c r="D346" s="21"/>
      <c r="E346" s="21"/>
      <c r="F346" s="21"/>
      <c r="G346" s="22"/>
      <c r="H346" s="37"/>
      <c r="I346" s="37"/>
    </row>
    <row r="347" spans="2:9" ht="16.5" customHeight="1">
      <c r="B347" s="21"/>
      <c r="C347" s="21"/>
      <c r="D347" s="21"/>
      <c r="E347" s="21"/>
      <c r="F347" s="21"/>
      <c r="G347" s="22"/>
      <c r="H347" s="37"/>
      <c r="I347" s="37"/>
    </row>
    <row r="348" spans="2:9" ht="16.5" customHeight="1">
      <c r="B348" s="21"/>
      <c r="C348" s="21"/>
      <c r="D348" s="21"/>
      <c r="E348" s="21"/>
      <c r="F348" s="21"/>
      <c r="G348" s="22"/>
      <c r="H348" s="37"/>
      <c r="I348" s="37"/>
    </row>
    <row r="349" spans="2:9" ht="16.5" customHeight="1">
      <c r="B349" s="21"/>
      <c r="C349" s="21"/>
      <c r="D349" s="21"/>
      <c r="E349" s="21"/>
      <c r="F349" s="21"/>
      <c r="G349" s="22"/>
      <c r="H349" s="37"/>
      <c r="I349" s="37"/>
    </row>
    <row r="350" spans="2:9" ht="16.5" customHeight="1">
      <c r="B350" s="21"/>
      <c r="C350" s="21"/>
      <c r="D350" s="21"/>
      <c r="E350" s="21"/>
      <c r="F350" s="21"/>
      <c r="G350" s="22"/>
      <c r="H350" s="37"/>
      <c r="I350" s="37"/>
    </row>
    <row r="351" spans="2:9" ht="16.5" customHeight="1">
      <c r="B351" s="21"/>
      <c r="C351" s="21"/>
      <c r="D351" s="21"/>
      <c r="E351" s="21"/>
      <c r="F351" s="21"/>
      <c r="G351" s="22"/>
      <c r="H351" s="37"/>
      <c r="I351" s="37"/>
    </row>
    <row r="352" spans="2:9" ht="16.5" customHeight="1">
      <c r="B352" s="21"/>
      <c r="C352" s="21"/>
      <c r="D352" s="21"/>
      <c r="E352" s="21"/>
      <c r="F352" s="21"/>
      <c r="G352" s="22"/>
      <c r="H352" s="37"/>
      <c r="I352" s="37"/>
    </row>
    <row r="353" spans="2:9" ht="16.5" customHeight="1">
      <c r="B353" s="21"/>
      <c r="C353" s="21"/>
      <c r="D353" s="21"/>
      <c r="E353" s="21"/>
      <c r="F353" s="21"/>
      <c r="G353" s="22"/>
      <c r="H353" s="37"/>
      <c r="I353" s="37"/>
    </row>
    <row r="354" spans="2:9" ht="16.5" customHeight="1">
      <c r="B354" s="21"/>
      <c r="C354" s="21"/>
      <c r="D354" s="21"/>
      <c r="E354" s="21"/>
      <c r="F354" s="21"/>
      <c r="G354" s="22"/>
      <c r="H354" s="37"/>
      <c r="I354" s="37"/>
    </row>
    <row r="355" spans="2:9" ht="16.5" customHeight="1">
      <c r="B355" s="21"/>
      <c r="C355" s="21"/>
      <c r="D355" s="21"/>
      <c r="E355" s="21"/>
      <c r="F355" s="21"/>
      <c r="G355" s="22"/>
      <c r="H355" s="37"/>
      <c r="I355" s="37"/>
    </row>
    <row r="356" spans="2:9" ht="16.5" customHeight="1">
      <c r="B356" s="21"/>
      <c r="C356" s="21"/>
      <c r="D356" s="21"/>
      <c r="E356" s="21"/>
      <c r="F356" s="21"/>
      <c r="G356" s="22"/>
      <c r="H356" s="37"/>
      <c r="I356" s="37"/>
    </row>
    <row r="357" spans="2:9" ht="16.5" customHeight="1">
      <c r="B357" s="21"/>
      <c r="C357" s="21"/>
      <c r="D357" s="21"/>
      <c r="E357" s="21"/>
      <c r="F357" s="21"/>
      <c r="G357" s="22"/>
      <c r="H357" s="37"/>
      <c r="I357" s="37"/>
    </row>
    <row r="358" spans="2:9" ht="16.5" customHeight="1">
      <c r="B358" s="21"/>
      <c r="C358" s="21"/>
      <c r="D358" s="21"/>
      <c r="E358" s="21"/>
      <c r="F358" s="21"/>
      <c r="G358" s="22"/>
      <c r="H358" s="37"/>
      <c r="I358" s="37"/>
    </row>
    <row r="359" spans="2:9" ht="16.5" customHeight="1">
      <c r="B359" s="21"/>
      <c r="C359" s="21"/>
      <c r="D359" s="21"/>
      <c r="E359" s="21"/>
      <c r="F359" s="21"/>
      <c r="G359" s="22"/>
      <c r="H359" s="37"/>
      <c r="I359" s="37"/>
    </row>
    <row r="360" spans="2:9" ht="16.5" customHeight="1">
      <c r="B360" s="21"/>
      <c r="C360" s="21"/>
      <c r="D360" s="21"/>
      <c r="E360" s="21"/>
      <c r="F360" s="21"/>
      <c r="G360" s="22"/>
      <c r="H360" s="37"/>
      <c r="I360" s="37"/>
    </row>
    <row r="361" spans="2:9" ht="16.5" customHeight="1">
      <c r="B361" s="21"/>
      <c r="C361" s="21"/>
      <c r="D361" s="21"/>
      <c r="E361" s="21"/>
      <c r="F361" s="21"/>
      <c r="G361" s="22"/>
      <c r="H361" s="37"/>
      <c r="I361" s="37"/>
    </row>
    <row r="362" spans="2:9" ht="16.5" customHeight="1">
      <c r="B362" s="21"/>
      <c r="C362" s="21"/>
      <c r="D362" s="21"/>
      <c r="E362" s="21"/>
      <c r="F362" s="21"/>
      <c r="G362" s="22"/>
      <c r="H362" s="37"/>
      <c r="I362" s="37"/>
    </row>
    <row r="363" spans="2:9" ht="16.5" customHeight="1">
      <c r="B363" s="21"/>
      <c r="C363" s="21"/>
      <c r="D363" s="21"/>
      <c r="E363" s="21"/>
      <c r="F363" s="21"/>
      <c r="G363" s="22"/>
      <c r="H363" s="37"/>
      <c r="I363" s="37"/>
    </row>
    <row r="364" spans="2:9" ht="16.5" customHeight="1">
      <c r="B364" s="21"/>
      <c r="C364" s="21"/>
      <c r="D364" s="21"/>
      <c r="E364" s="21"/>
      <c r="F364" s="21"/>
      <c r="G364" s="22"/>
      <c r="H364" s="37"/>
      <c r="I364" s="37"/>
    </row>
    <row r="365" spans="2:9" ht="16.5" customHeight="1">
      <c r="B365" s="21"/>
      <c r="C365" s="21"/>
      <c r="D365" s="21"/>
      <c r="E365" s="21"/>
      <c r="F365" s="21"/>
      <c r="G365" s="22"/>
      <c r="H365" s="37"/>
      <c r="I365" s="37"/>
    </row>
    <row r="366" spans="2:9" ht="16.5" customHeight="1">
      <c r="B366" s="21"/>
      <c r="C366" s="21"/>
      <c r="D366" s="21"/>
      <c r="E366" s="21"/>
      <c r="F366" s="21"/>
      <c r="G366" s="22"/>
      <c r="H366" s="37"/>
      <c r="I366" s="37"/>
    </row>
    <row r="367" spans="2:9" ht="16.5" customHeight="1">
      <c r="B367" s="21"/>
      <c r="C367" s="21"/>
      <c r="D367" s="21"/>
      <c r="E367" s="21"/>
      <c r="F367" s="21"/>
      <c r="G367" s="22"/>
      <c r="H367" s="37"/>
      <c r="I367" s="37"/>
    </row>
    <row r="368" spans="2:9" ht="16.5" customHeight="1">
      <c r="B368" s="21"/>
      <c r="C368" s="21"/>
      <c r="D368" s="21"/>
      <c r="E368" s="21"/>
      <c r="F368" s="21"/>
      <c r="G368" s="22"/>
      <c r="H368" s="37"/>
      <c r="I368" s="37"/>
    </row>
    <row r="369" spans="2:9" ht="16.5" customHeight="1">
      <c r="B369" s="21"/>
      <c r="C369" s="21"/>
      <c r="D369" s="21"/>
      <c r="E369" s="21"/>
      <c r="F369" s="21"/>
      <c r="G369" s="22"/>
      <c r="H369" s="37"/>
      <c r="I369" s="37"/>
    </row>
    <row r="370" spans="2:9" ht="16.5" customHeight="1">
      <c r="B370" s="21"/>
      <c r="C370" s="21"/>
      <c r="D370" s="21"/>
      <c r="E370" s="21"/>
      <c r="F370" s="21"/>
      <c r="G370" s="22"/>
      <c r="H370" s="37"/>
      <c r="I370" s="37"/>
    </row>
    <row r="371" spans="2:9" ht="16.5" customHeight="1">
      <c r="B371" s="21"/>
      <c r="C371" s="21"/>
      <c r="D371" s="21"/>
      <c r="E371" s="21"/>
      <c r="F371" s="21"/>
      <c r="G371" s="22"/>
      <c r="H371" s="37"/>
      <c r="I371" s="37"/>
    </row>
    <row r="372" spans="2:9" ht="16.5" customHeight="1">
      <c r="B372" s="21"/>
      <c r="C372" s="21"/>
      <c r="D372" s="21"/>
      <c r="E372" s="21"/>
      <c r="F372" s="21"/>
      <c r="G372" s="22"/>
      <c r="H372" s="37"/>
      <c r="I372" s="37"/>
    </row>
    <row r="373" spans="2:9" ht="16.5" customHeight="1">
      <c r="B373" s="21"/>
      <c r="C373" s="21"/>
      <c r="D373" s="21"/>
      <c r="E373" s="21"/>
      <c r="F373" s="21"/>
      <c r="G373" s="22"/>
      <c r="H373" s="37"/>
      <c r="I373" s="37"/>
    </row>
    <row r="374" spans="2:9" ht="16.5" customHeight="1">
      <c r="B374" s="21"/>
      <c r="C374" s="21"/>
      <c r="D374" s="21"/>
      <c r="E374" s="21"/>
      <c r="F374" s="21"/>
      <c r="G374" s="22"/>
      <c r="H374" s="37"/>
      <c r="I374" s="37"/>
    </row>
    <row r="375" spans="2:9" ht="16.5" customHeight="1">
      <c r="B375" s="21"/>
      <c r="C375" s="21"/>
      <c r="D375" s="21"/>
      <c r="E375" s="21"/>
      <c r="F375" s="21"/>
      <c r="G375" s="22"/>
      <c r="H375" s="37"/>
      <c r="I375" s="37"/>
    </row>
    <row r="376" spans="2:9" ht="16.5" customHeight="1">
      <c r="B376" s="21"/>
      <c r="C376" s="21"/>
      <c r="D376" s="21"/>
      <c r="E376" s="21"/>
      <c r="F376" s="21"/>
      <c r="G376" s="22"/>
      <c r="H376" s="37"/>
      <c r="I376" s="37"/>
    </row>
    <row r="377" spans="2:9" ht="16.5" customHeight="1">
      <c r="B377" s="21"/>
      <c r="C377" s="21"/>
      <c r="D377" s="21"/>
      <c r="E377" s="21"/>
      <c r="F377" s="21"/>
      <c r="G377" s="22"/>
      <c r="H377" s="37"/>
      <c r="I377" s="37"/>
    </row>
    <row r="378" spans="2:9" ht="16.5" customHeight="1">
      <c r="B378" s="21"/>
      <c r="C378" s="21"/>
      <c r="D378" s="21"/>
      <c r="E378" s="21"/>
      <c r="F378" s="21"/>
      <c r="G378" s="22"/>
      <c r="H378" s="37"/>
      <c r="I378" s="37"/>
    </row>
    <row r="379" spans="2:9" ht="16.5" customHeight="1">
      <c r="B379" s="21"/>
      <c r="C379" s="21"/>
      <c r="D379" s="21"/>
      <c r="E379" s="21"/>
      <c r="F379" s="21"/>
      <c r="G379" s="22"/>
      <c r="H379" s="37"/>
      <c r="I379" s="37"/>
    </row>
    <row r="380" spans="2:9" ht="16.5" customHeight="1">
      <c r="B380" s="21"/>
      <c r="C380" s="21"/>
      <c r="D380" s="21"/>
      <c r="E380" s="21"/>
      <c r="F380" s="21"/>
      <c r="G380" s="22"/>
      <c r="H380" s="37"/>
      <c r="I380" s="37"/>
    </row>
    <row r="381" spans="2:9" ht="16.5" customHeight="1">
      <c r="B381" s="21"/>
      <c r="C381" s="21"/>
      <c r="D381" s="21"/>
      <c r="E381" s="21"/>
      <c r="F381" s="21"/>
      <c r="G381" s="22"/>
      <c r="H381" s="37"/>
      <c r="I381" s="37"/>
    </row>
    <row r="382" spans="2:9" ht="16.5" customHeight="1">
      <c r="B382" s="21"/>
      <c r="C382" s="21"/>
      <c r="D382" s="21"/>
      <c r="E382" s="21"/>
      <c r="F382" s="21"/>
      <c r="G382" s="22"/>
      <c r="H382" s="37"/>
      <c r="I382" s="37"/>
    </row>
    <row r="383" spans="2:9" ht="16.5" customHeight="1">
      <c r="B383" s="21"/>
      <c r="C383" s="21"/>
      <c r="D383" s="21"/>
      <c r="E383" s="21"/>
      <c r="F383" s="21"/>
      <c r="G383" s="22"/>
      <c r="H383" s="37"/>
      <c r="I383" s="37"/>
    </row>
    <row r="384" spans="2:9" ht="16.5" customHeight="1">
      <c r="B384" s="21"/>
      <c r="C384" s="21"/>
      <c r="D384" s="21"/>
      <c r="E384" s="21"/>
      <c r="F384" s="21"/>
      <c r="G384" s="22"/>
      <c r="H384" s="37"/>
      <c r="I384" s="37"/>
    </row>
    <row r="385" spans="2:9" ht="16.5" customHeight="1">
      <c r="B385" s="21"/>
      <c r="C385" s="21"/>
      <c r="D385" s="21"/>
      <c r="E385" s="21"/>
      <c r="F385" s="21"/>
      <c r="G385" s="22"/>
      <c r="H385" s="37"/>
      <c r="I385" s="37"/>
    </row>
    <row r="386" spans="2:9" ht="16.5" customHeight="1">
      <c r="B386" s="21"/>
      <c r="C386" s="21"/>
      <c r="D386" s="21"/>
      <c r="E386" s="21"/>
      <c r="F386" s="21"/>
      <c r="G386" s="22"/>
      <c r="H386" s="37"/>
      <c r="I386" s="37"/>
    </row>
    <row r="387" spans="2:9" ht="16.5" customHeight="1">
      <c r="B387" s="21"/>
      <c r="C387" s="21"/>
      <c r="D387" s="21"/>
      <c r="E387" s="21"/>
      <c r="F387" s="21"/>
      <c r="G387" s="22"/>
      <c r="H387" s="37"/>
      <c r="I387" s="37"/>
    </row>
    <row r="388" spans="2:9" ht="16.5" customHeight="1">
      <c r="B388" s="21"/>
      <c r="C388" s="21"/>
      <c r="D388" s="21"/>
      <c r="E388" s="21"/>
      <c r="F388" s="21"/>
      <c r="G388" s="22"/>
      <c r="H388" s="37"/>
      <c r="I388" s="37"/>
    </row>
    <row r="389" spans="2:9" ht="16.5" customHeight="1">
      <c r="B389" s="21"/>
      <c r="C389" s="21"/>
      <c r="D389" s="21"/>
      <c r="E389" s="21"/>
      <c r="F389" s="21"/>
      <c r="G389" s="22"/>
      <c r="H389" s="37"/>
      <c r="I389" s="37"/>
    </row>
    <row r="390" spans="2:9" ht="16.5" customHeight="1">
      <c r="B390" s="21"/>
      <c r="C390" s="21"/>
      <c r="D390" s="21"/>
      <c r="E390" s="21"/>
      <c r="F390" s="21"/>
      <c r="G390" s="22"/>
      <c r="H390" s="37"/>
      <c r="I390" s="37"/>
    </row>
    <row r="391" spans="2:9" ht="16.5" customHeight="1">
      <c r="B391" s="21"/>
      <c r="C391" s="21"/>
      <c r="D391" s="21"/>
      <c r="E391" s="21"/>
      <c r="F391" s="21"/>
      <c r="G391" s="22"/>
      <c r="H391" s="37"/>
      <c r="I391" s="37"/>
    </row>
    <row r="392" spans="2:9" ht="16.5" customHeight="1">
      <c r="B392" s="21"/>
      <c r="C392" s="21"/>
      <c r="D392" s="21"/>
      <c r="E392" s="21"/>
      <c r="F392" s="21"/>
      <c r="G392" s="22"/>
      <c r="H392" s="37"/>
      <c r="I392" s="37"/>
    </row>
    <row r="393" spans="2:9" ht="16.5" customHeight="1">
      <c r="B393" s="21"/>
      <c r="C393" s="21"/>
      <c r="D393" s="21"/>
      <c r="E393" s="21"/>
      <c r="F393" s="21"/>
      <c r="G393" s="22"/>
      <c r="H393" s="37"/>
      <c r="I393" s="37"/>
    </row>
    <row r="394" spans="2:9" ht="16.5" customHeight="1">
      <c r="B394" s="21"/>
      <c r="C394" s="21"/>
      <c r="D394" s="21"/>
      <c r="E394" s="21"/>
      <c r="F394" s="21"/>
      <c r="G394" s="22"/>
      <c r="H394" s="37"/>
      <c r="I394" s="37"/>
    </row>
    <row r="395" spans="2:9" ht="16.5" customHeight="1">
      <c r="B395" s="21"/>
      <c r="C395" s="21"/>
      <c r="D395" s="21"/>
      <c r="E395" s="21"/>
      <c r="F395" s="21"/>
      <c r="G395" s="22"/>
      <c r="H395" s="37"/>
      <c r="I395" s="37"/>
    </row>
    <row r="396" spans="2:9" ht="16.5" customHeight="1">
      <c r="B396" s="21"/>
      <c r="C396" s="21"/>
      <c r="D396" s="21"/>
      <c r="E396" s="21"/>
      <c r="F396" s="21"/>
      <c r="G396" s="22"/>
      <c r="H396" s="37"/>
      <c r="I396" s="37"/>
    </row>
    <row r="397" spans="2:9" ht="16.5" customHeight="1">
      <c r="B397" s="21"/>
      <c r="C397" s="21"/>
      <c r="D397" s="21"/>
      <c r="E397" s="21"/>
      <c r="F397" s="21"/>
      <c r="G397" s="22"/>
      <c r="H397" s="37"/>
      <c r="I397" s="37"/>
    </row>
    <row r="398" spans="2:9" ht="16.5" customHeight="1">
      <c r="B398" s="21"/>
      <c r="C398" s="21"/>
      <c r="D398" s="21"/>
      <c r="E398" s="21"/>
      <c r="F398" s="21"/>
      <c r="G398" s="22"/>
      <c r="H398" s="37"/>
      <c r="I398" s="37"/>
    </row>
    <row r="399" spans="2:9" ht="16.5" customHeight="1">
      <c r="B399" s="21"/>
      <c r="C399" s="21"/>
      <c r="D399" s="21"/>
      <c r="E399" s="21"/>
      <c r="F399" s="21"/>
      <c r="G399" s="22"/>
      <c r="H399" s="37"/>
      <c r="I399" s="37"/>
    </row>
    <row r="400" spans="2:9" ht="16.5" customHeight="1">
      <c r="B400" s="21"/>
      <c r="C400" s="21"/>
      <c r="D400" s="21"/>
      <c r="E400" s="21"/>
      <c r="F400" s="21"/>
      <c r="G400" s="22"/>
      <c r="H400" s="37"/>
      <c r="I400" s="37"/>
    </row>
    <row r="401" spans="2:9" ht="16.5" customHeight="1">
      <c r="B401" s="21"/>
      <c r="C401" s="21"/>
      <c r="D401" s="21"/>
      <c r="E401" s="21"/>
      <c r="F401" s="21"/>
      <c r="G401" s="22"/>
      <c r="H401" s="37"/>
      <c r="I401" s="37"/>
    </row>
    <row r="402" spans="2:9" ht="16.5" customHeight="1">
      <c r="B402" s="21"/>
      <c r="C402" s="21"/>
      <c r="D402" s="21"/>
      <c r="E402" s="21"/>
      <c r="F402" s="21"/>
      <c r="G402" s="22"/>
      <c r="H402" s="37"/>
      <c r="I402" s="37"/>
    </row>
    <row r="403" spans="2:9" ht="16.5" customHeight="1">
      <c r="B403" s="21"/>
      <c r="C403" s="21"/>
      <c r="D403" s="21"/>
      <c r="E403" s="21"/>
      <c r="F403" s="21"/>
      <c r="G403" s="22"/>
      <c r="H403" s="37"/>
      <c r="I403" s="37"/>
    </row>
    <row r="404" spans="2:9" ht="16.5" customHeight="1">
      <c r="B404" s="21"/>
      <c r="C404" s="21"/>
      <c r="D404" s="21"/>
      <c r="E404" s="21"/>
      <c r="F404" s="21"/>
      <c r="G404" s="22"/>
      <c r="H404" s="37"/>
      <c r="I404" s="37"/>
    </row>
    <row r="405" spans="2:9" ht="16.5" customHeight="1">
      <c r="B405" s="21"/>
      <c r="C405" s="21"/>
      <c r="D405" s="21"/>
      <c r="E405" s="21"/>
      <c r="F405" s="21"/>
      <c r="G405" s="22"/>
      <c r="H405" s="37"/>
      <c r="I405" s="37"/>
    </row>
    <row r="406" spans="2:9" ht="16.5" customHeight="1">
      <c r="B406" s="21"/>
      <c r="C406" s="21"/>
      <c r="D406" s="21"/>
      <c r="E406" s="21"/>
      <c r="F406" s="21"/>
      <c r="G406" s="22"/>
      <c r="H406" s="37"/>
      <c r="I406" s="37"/>
    </row>
    <row r="407" spans="2:9" ht="16.5" customHeight="1">
      <c r="B407" s="21"/>
      <c r="C407" s="21"/>
      <c r="D407" s="21"/>
      <c r="E407" s="21"/>
      <c r="F407" s="21"/>
      <c r="G407" s="22"/>
      <c r="H407" s="37"/>
      <c r="I407" s="37"/>
    </row>
    <row r="408" spans="2:9" ht="16.5" customHeight="1">
      <c r="B408" s="21"/>
      <c r="C408" s="21"/>
      <c r="D408" s="21"/>
      <c r="E408" s="21"/>
      <c r="F408" s="21"/>
      <c r="G408" s="22"/>
      <c r="H408" s="37"/>
      <c r="I408" s="37"/>
    </row>
    <row r="409" spans="2:9" ht="16.5" customHeight="1">
      <c r="B409" s="21"/>
      <c r="C409" s="21"/>
      <c r="D409" s="21"/>
      <c r="E409" s="21"/>
      <c r="F409" s="21"/>
      <c r="G409" s="22"/>
      <c r="H409" s="37"/>
      <c r="I409" s="37"/>
    </row>
    <row r="410" spans="2:9" ht="16.5" customHeight="1">
      <c r="B410" s="21"/>
      <c r="C410" s="21"/>
      <c r="D410" s="21"/>
      <c r="E410" s="21"/>
      <c r="F410" s="21"/>
      <c r="G410" s="22"/>
      <c r="H410" s="37"/>
      <c r="I410" s="37"/>
    </row>
    <row r="411" spans="2:9" ht="16.5" customHeight="1">
      <c r="B411" s="21"/>
      <c r="C411" s="21"/>
      <c r="D411" s="21"/>
      <c r="E411" s="21"/>
      <c r="F411" s="21"/>
      <c r="G411" s="22"/>
      <c r="H411" s="37"/>
      <c r="I411" s="37"/>
    </row>
    <row r="412" spans="2:9" ht="16.5" customHeight="1">
      <c r="B412" s="21"/>
      <c r="C412" s="21"/>
      <c r="D412" s="21"/>
      <c r="E412" s="21"/>
      <c r="F412" s="21"/>
      <c r="G412" s="22"/>
      <c r="H412" s="37"/>
      <c r="I412" s="37"/>
    </row>
    <row r="413" spans="2:9" ht="16.5" customHeight="1">
      <c r="B413" s="21"/>
      <c r="C413" s="21"/>
      <c r="D413" s="21"/>
      <c r="E413" s="21"/>
      <c r="F413" s="21"/>
      <c r="G413" s="22"/>
      <c r="H413" s="37"/>
      <c r="I413" s="37"/>
    </row>
    <row r="414" spans="2:9" ht="16.5" customHeight="1">
      <c r="B414" s="21"/>
      <c r="C414" s="21"/>
      <c r="D414" s="21"/>
      <c r="E414" s="21"/>
      <c r="F414" s="21"/>
      <c r="G414" s="22"/>
      <c r="H414" s="37"/>
      <c r="I414" s="37"/>
    </row>
    <row r="415" spans="2:9" ht="16.5" customHeight="1">
      <c r="B415" s="21"/>
      <c r="C415" s="21"/>
      <c r="D415" s="21"/>
      <c r="E415" s="21"/>
      <c r="F415" s="21"/>
      <c r="G415" s="22"/>
      <c r="H415" s="37"/>
      <c r="I415" s="37"/>
    </row>
    <row r="416" spans="2:9" ht="16.5" customHeight="1">
      <c r="B416" s="21"/>
      <c r="C416" s="21"/>
      <c r="D416" s="21"/>
      <c r="E416" s="21"/>
      <c r="F416" s="21"/>
      <c r="G416" s="22"/>
      <c r="H416" s="37"/>
      <c r="I416" s="37"/>
    </row>
    <row r="417" spans="2:9" ht="16.5" customHeight="1">
      <c r="B417" s="21"/>
      <c r="C417" s="21"/>
      <c r="D417" s="21"/>
      <c r="E417" s="21"/>
      <c r="F417" s="21"/>
      <c r="G417" s="22"/>
      <c r="H417" s="37"/>
      <c r="I417" s="37"/>
    </row>
    <row r="418" spans="2:9" ht="16.5" customHeight="1">
      <c r="B418" s="21"/>
      <c r="C418" s="21"/>
      <c r="D418" s="21"/>
      <c r="E418" s="21"/>
      <c r="F418" s="21"/>
      <c r="G418" s="22"/>
      <c r="H418" s="37"/>
      <c r="I418" s="37"/>
    </row>
    <row r="419" spans="2:9" ht="16.5" customHeight="1">
      <c r="B419" s="21"/>
      <c r="C419" s="21"/>
      <c r="D419" s="21"/>
      <c r="E419" s="21"/>
      <c r="F419" s="21"/>
      <c r="G419" s="22"/>
      <c r="H419" s="37"/>
      <c r="I419" s="37"/>
    </row>
    <row r="420" spans="2:9" ht="16.5" customHeight="1">
      <c r="B420" s="21"/>
      <c r="C420" s="21"/>
      <c r="D420" s="21"/>
      <c r="E420" s="21"/>
      <c r="F420" s="21"/>
      <c r="G420" s="22"/>
      <c r="H420" s="37"/>
      <c r="I420" s="37"/>
    </row>
    <row r="421" spans="2:9" ht="16.5" customHeight="1">
      <c r="B421" s="21"/>
      <c r="C421" s="21"/>
      <c r="D421" s="21"/>
      <c r="E421" s="21"/>
      <c r="F421" s="21"/>
      <c r="G421" s="22"/>
      <c r="H421" s="37"/>
      <c r="I421" s="37"/>
    </row>
    <row r="422" spans="2:9" ht="16.5" customHeight="1">
      <c r="B422" s="21"/>
      <c r="C422" s="21"/>
      <c r="D422" s="21"/>
      <c r="E422" s="21"/>
      <c r="F422" s="21"/>
      <c r="G422" s="22"/>
      <c r="H422" s="37"/>
      <c r="I422" s="37"/>
    </row>
    <row r="423" spans="2:9" ht="16.5" customHeight="1">
      <c r="B423" s="21"/>
      <c r="C423" s="21"/>
      <c r="D423" s="21"/>
      <c r="E423" s="21"/>
      <c r="F423" s="21"/>
      <c r="G423" s="22"/>
      <c r="H423" s="37"/>
      <c r="I423" s="37"/>
    </row>
    <row r="424" spans="2:9" ht="16.5" customHeight="1">
      <c r="B424" s="21"/>
      <c r="C424" s="21"/>
      <c r="D424" s="21"/>
      <c r="E424" s="21"/>
      <c r="F424" s="21"/>
      <c r="G424" s="22"/>
      <c r="H424" s="37"/>
      <c r="I424" s="37"/>
    </row>
    <row r="425" spans="2:9" ht="16.5" customHeight="1">
      <c r="B425" s="21"/>
      <c r="C425" s="21"/>
      <c r="D425" s="21"/>
      <c r="E425" s="21"/>
      <c r="F425" s="21"/>
      <c r="G425" s="22"/>
      <c r="H425" s="37"/>
      <c r="I425" s="37"/>
    </row>
    <row r="426" spans="2:9" ht="16.5" customHeight="1">
      <c r="B426" s="21"/>
      <c r="C426" s="21"/>
      <c r="D426" s="21"/>
      <c r="E426" s="21"/>
      <c r="F426" s="21"/>
      <c r="G426" s="22"/>
      <c r="H426" s="37"/>
      <c r="I426" s="37"/>
    </row>
    <row r="427" spans="2:9" ht="16.5" customHeight="1">
      <c r="B427" s="21"/>
      <c r="C427" s="21"/>
      <c r="D427" s="21"/>
      <c r="E427" s="21"/>
      <c r="F427" s="21"/>
      <c r="G427" s="22"/>
      <c r="H427" s="37"/>
      <c r="I427" s="37"/>
    </row>
    <row r="428" spans="2:9" ht="16.5" customHeight="1">
      <c r="B428" s="21"/>
      <c r="C428" s="21"/>
      <c r="D428" s="21"/>
      <c r="E428" s="21"/>
      <c r="F428" s="21"/>
      <c r="G428" s="22"/>
      <c r="H428" s="37"/>
      <c r="I428" s="37"/>
    </row>
    <row r="429" spans="2:9" ht="16.5" customHeight="1">
      <c r="B429" s="21"/>
      <c r="C429" s="21"/>
      <c r="D429" s="21"/>
      <c r="E429" s="21"/>
      <c r="F429" s="21"/>
      <c r="G429" s="22"/>
      <c r="H429" s="37"/>
      <c r="I429" s="37"/>
    </row>
    <row r="430" spans="2:9" ht="16.5" customHeight="1">
      <c r="B430" s="21"/>
      <c r="C430" s="21"/>
      <c r="D430" s="21"/>
      <c r="E430" s="21"/>
      <c r="F430" s="21"/>
      <c r="G430" s="22"/>
      <c r="H430" s="37"/>
      <c r="I430" s="37"/>
    </row>
  </sheetData>
  <mergeCells count="301">
    <mergeCell ref="E95:E96"/>
    <mergeCell ref="F95:F96"/>
    <mergeCell ref="G95:G96"/>
    <mergeCell ref="H95:I96"/>
    <mergeCell ref="E137:E138"/>
    <mergeCell ref="F137:F138"/>
    <mergeCell ref="G137:G138"/>
    <mergeCell ref="H137:I138"/>
    <mergeCell ref="E135:E136"/>
    <mergeCell ref="F135:F136"/>
    <mergeCell ref="G135:G136"/>
    <mergeCell ref="H135:I136"/>
    <mergeCell ref="E125:E126"/>
    <mergeCell ref="F125:F126"/>
    <mergeCell ref="G125:G126"/>
    <mergeCell ref="H125:I126"/>
    <mergeCell ref="E81:E82"/>
    <mergeCell ref="F81:F82"/>
    <mergeCell ref="G81:G82"/>
    <mergeCell ref="H81:I82"/>
    <mergeCell ref="F111:F112"/>
    <mergeCell ref="G111:G112"/>
    <mergeCell ref="H111:I112"/>
    <mergeCell ref="E109:E110"/>
    <mergeCell ref="F109:F110"/>
    <mergeCell ref="E133:E134"/>
    <mergeCell ref="G133:G134"/>
    <mergeCell ref="H133:I134"/>
    <mergeCell ref="F133:F134"/>
    <mergeCell ref="G93:G94"/>
    <mergeCell ref="H93:I94"/>
    <mergeCell ref="G97:G98"/>
    <mergeCell ref="H97:I98"/>
    <mergeCell ref="E131:E132"/>
    <mergeCell ref="F131:F132"/>
    <mergeCell ref="G131:G132"/>
    <mergeCell ref="H131:I132"/>
    <mergeCell ref="G127:G128"/>
    <mergeCell ref="H127:I128"/>
    <mergeCell ref="D129:D130"/>
    <mergeCell ref="E129:E130"/>
    <mergeCell ref="F129:F130"/>
    <mergeCell ref="G129:G130"/>
    <mergeCell ref="H129:I130"/>
    <mergeCell ref="C127:C128"/>
    <mergeCell ref="D127:D128"/>
    <mergeCell ref="E127:E128"/>
    <mergeCell ref="F127:F128"/>
    <mergeCell ref="H115:I116"/>
    <mergeCell ref="E117:E118"/>
    <mergeCell ref="F117:F118"/>
    <mergeCell ref="G117:G118"/>
    <mergeCell ref="H117:I118"/>
    <mergeCell ref="D115:D116"/>
    <mergeCell ref="E115:E116"/>
    <mergeCell ref="F115:F116"/>
    <mergeCell ref="G115:G116"/>
    <mergeCell ref="E113:E114"/>
    <mergeCell ref="F113:F114"/>
    <mergeCell ref="G113:G114"/>
    <mergeCell ref="H113:I114"/>
    <mergeCell ref="C113:C114"/>
    <mergeCell ref="D113:D114"/>
    <mergeCell ref="E79:E80"/>
    <mergeCell ref="F79:F80"/>
    <mergeCell ref="E89:E90"/>
    <mergeCell ref="E91:E92"/>
    <mergeCell ref="E85:E86"/>
    <mergeCell ref="E99:E100"/>
    <mergeCell ref="E101:E102"/>
    <mergeCell ref="E111:E112"/>
    <mergeCell ref="D41:D42"/>
    <mergeCell ref="D27:D28"/>
    <mergeCell ref="D9:D10"/>
    <mergeCell ref="E75:E76"/>
    <mergeCell ref="D51:D52"/>
    <mergeCell ref="D65:D66"/>
    <mergeCell ref="E59:E60"/>
    <mergeCell ref="E61:E62"/>
    <mergeCell ref="E63:E64"/>
    <mergeCell ref="E65:E66"/>
    <mergeCell ref="C9:C10"/>
    <mergeCell ref="D11:D12"/>
    <mergeCell ref="C39:C40"/>
    <mergeCell ref="D39:D40"/>
    <mergeCell ref="E103:E104"/>
    <mergeCell ref="E105:E106"/>
    <mergeCell ref="E83:E84"/>
    <mergeCell ref="E67:E68"/>
    <mergeCell ref="E69:E70"/>
    <mergeCell ref="E71:E72"/>
    <mergeCell ref="E73:E74"/>
    <mergeCell ref="E87:E88"/>
    <mergeCell ref="E93:E94"/>
    <mergeCell ref="E97:E98"/>
    <mergeCell ref="E47:E48"/>
    <mergeCell ref="E49:E50"/>
    <mergeCell ref="E77:E78"/>
    <mergeCell ref="E55:E56"/>
    <mergeCell ref="E57:E58"/>
    <mergeCell ref="E51:E52"/>
    <mergeCell ref="E53:E54"/>
    <mergeCell ref="E31:E32"/>
    <mergeCell ref="E37:E38"/>
    <mergeCell ref="E39:E40"/>
    <mergeCell ref="E45:E46"/>
    <mergeCell ref="E41:E42"/>
    <mergeCell ref="E43:E44"/>
    <mergeCell ref="E9:E10"/>
    <mergeCell ref="E11:E12"/>
    <mergeCell ref="E13:E14"/>
    <mergeCell ref="E15:E16"/>
    <mergeCell ref="F105:F106"/>
    <mergeCell ref="E17:E18"/>
    <mergeCell ref="E19:E20"/>
    <mergeCell ref="E21:E22"/>
    <mergeCell ref="E23:E24"/>
    <mergeCell ref="E25:E26"/>
    <mergeCell ref="E27:E28"/>
    <mergeCell ref="E33:E34"/>
    <mergeCell ref="E29:E30"/>
    <mergeCell ref="E35:E36"/>
    <mergeCell ref="F93:F94"/>
    <mergeCell ref="F97:F98"/>
    <mergeCell ref="F101:F102"/>
    <mergeCell ref="F103:F104"/>
    <mergeCell ref="F73:F74"/>
    <mergeCell ref="F75:F76"/>
    <mergeCell ref="F77:F78"/>
    <mergeCell ref="F83:F84"/>
    <mergeCell ref="F45:F46"/>
    <mergeCell ref="F63:F64"/>
    <mergeCell ref="F65:F66"/>
    <mergeCell ref="F67:F68"/>
    <mergeCell ref="F55:F56"/>
    <mergeCell ref="F57:F58"/>
    <mergeCell ref="F59:F60"/>
    <mergeCell ref="F47:F48"/>
    <mergeCell ref="F49:F50"/>
    <mergeCell ref="F29:F30"/>
    <mergeCell ref="F35:F36"/>
    <mergeCell ref="F37:F38"/>
    <mergeCell ref="F39:F40"/>
    <mergeCell ref="F33:F34"/>
    <mergeCell ref="F31:F32"/>
    <mergeCell ref="F21:F22"/>
    <mergeCell ref="F23:F24"/>
    <mergeCell ref="F25:F26"/>
    <mergeCell ref="F27:F28"/>
    <mergeCell ref="F13:F14"/>
    <mergeCell ref="F15:F16"/>
    <mergeCell ref="F17:F18"/>
    <mergeCell ref="F19:F20"/>
    <mergeCell ref="F9:F10"/>
    <mergeCell ref="F11:F12"/>
    <mergeCell ref="H9:I10"/>
    <mergeCell ref="H11:I12"/>
    <mergeCell ref="G9:G10"/>
    <mergeCell ref="G11:G12"/>
    <mergeCell ref="B2:I2"/>
    <mergeCell ref="B3:I3"/>
    <mergeCell ref="E7:E8"/>
    <mergeCell ref="F7:F8"/>
    <mergeCell ref="B4:I4"/>
    <mergeCell ref="H6:I6"/>
    <mergeCell ref="B5:G6"/>
    <mergeCell ref="B7:D7"/>
    <mergeCell ref="H7:I8"/>
    <mergeCell ref="G7:G8"/>
    <mergeCell ref="H23:I24"/>
    <mergeCell ref="G19:G20"/>
    <mergeCell ref="H19:I20"/>
    <mergeCell ref="G27:G28"/>
    <mergeCell ref="H27:I28"/>
    <mergeCell ref="H17:I18"/>
    <mergeCell ref="G15:G16"/>
    <mergeCell ref="G21:G22"/>
    <mergeCell ref="H21:I22"/>
    <mergeCell ref="H13:I14"/>
    <mergeCell ref="H15:I16"/>
    <mergeCell ref="G13:G14"/>
    <mergeCell ref="G33:G34"/>
    <mergeCell ref="H33:I34"/>
    <mergeCell ref="H29:I30"/>
    <mergeCell ref="G25:G26"/>
    <mergeCell ref="H25:I26"/>
    <mergeCell ref="G17:G18"/>
    <mergeCell ref="G23:G24"/>
    <mergeCell ref="H45:I46"/>
    <mergeCell ref="G39:G40"/>
    <mergeCell ref="H39:I40"/>
    <mergeCell ref="H41:I42"/>
    <mergeCell ref="G41:G42"/>
    <mergeCell ref="H65:I66"/>
    <mergeCell ref="G67:G68"/>
    <mergeCell ref="H67:I68"/>
    <mergeCell ref="G57:G58"/>
    <mergeCell ref="H57:I58"/>
    <mergeCell ref="H61:I62"/>
    <mergeCell ref="G63:G64"/>
    <mergeCell ref="H63:I64"/>
    <mergeCell ref="H79:I80"/>
    <mergeCell ref="H69:I70"/>
    <mergeCell ref="G71:G72"/>
    <mergeCell ref="H71:I72"/>
    <mergeCell ref="H77:I78"/>
    <mergeCell ref="G73:G74"/>
    <mergeCell ref="H73:I74"/>
    <mergeCell ref="G75:G76"/>
    <mergeCell ref="H75:I76"/>
    <mergeCell ref="G29:G30"/>
    <mergeCell ref="G77:G78"/>
    <mergeCell ref="G69:G70"/>
    <mergeCell ref="G59:G60"/>
    <mergeCell ref="G53:G54"/>
    <mergeCell ref="G45:G46"/>
    <mergeCell ref="G51:G52"/>
    <mergeCell ref="G47:G48"/>
    <mergeCell ref="G31:G32"/>
    <mergeCell ref="H51:I52"/>
    <mergeCell ref="G61:G62"/>
    <mergeCell ref="H59:I60"/>
    <mergeCell ref="H53:I54"/>
    <mergeCell ref="H55:I56"/>
    <mergeCell ref="G55:G56"/>
    <mergeCell ref="H83:I84"/>
    <mergeCell ref="H91:I92"/>
    <mergeCell ref="G85:G86"/>
    <mergeCell ref="H85:I86"/>
    <mergeCell ref="G89:G90"/>
    <mergeCell ref="H89:I90"/>
    <mergeCell ref="G91:G92"/>
    <mergeCell ref="G87:G88"/>
    <mergeCell ref="H87:I88"/>
    <mergeCell ref="G83:G84"/>
    <mergeCell ref="B139:D140"/>
    <mergeCell ref="G139:G140"/>
    <mergeCell ref="H139:I140"/>
    <mergeCell ref="F139:F140"/>
    <mergeCell ref="E139:E140"/>
    <mergeCell ref="D83:D84"/>
    <mergeCell ref="C83:C84"/>
    <mergeCell ref="D89:D90"/>
    <mergeCell ref="G103:G104"/>
    <mergeCell ref="G99:G100"/>
    <mergeCell ref="F85:F86"/>
    <mergeCell ref="F89:F90"/>
    <mergeCell ref="F91:F92"/>
    <mergeCell ref="F87:F88"/>
    <mergeCell ref="F99:F100"/>
    <mergeCell ref="C119:C120"/>
    <mergeCell ref="D119:D120"/>
    <mergeCell ref="E119:E120"/>
    <mergeCell ref="F119:F120"/>
    <mergeCell ref="H123:I124"/>
    <mergeCell ref="G119:G120"/>
    <mergeCell ref="H119:I120"/>
    <mergeCell ref="D121:D122"/>
    <mergeCell ref="E121:E122"/>
    <mergeCell ref="F121:F122"/>
    <mergeCell ref="G121:G122"/>
    <mergeCell ref="H121:I122"/>
    <mergeCell ref="E123:E124"/>
    <mergeCell ref="F123:F124"/>
    <mergeCell ref="G123:G124"/>
    <mergeCell ref="G65:G66"/>
    <mergeCell ref="F51:F52"/>
    <mergeCell ref="F53:F54"/>
    <mergeCell ref="F61:F62"/>
    <mergeCell ref="G101:G102"/>
    <mergeCell ref="G105:G106"/>
    <mergeCell ref="G79:G80"/>
    <mergeCell ref="F69:F70"/>
    <mergeCell ref="F71:F72"/>
    <mergeCell ref="F41:F42"/>
    <mergeCell ref="G43:G44"/>
    <mergeCell ref="H43:I44"/>
    <mergeCell ref="G35:G36"/>
    <mergeCell ref="H35:I36"/>
    <mergeCell ref="G37:G38"/>
    <mergeCell ref="H37:I38"/>
    <mergeCell ref="F43:F44"/>
    <mergeCell ref="H31:I32"/>
    <mergeCell ref="C107:C108"/>
    <mergeCell ref="D107:D108"/>
    <mergeCell ref="E107:E108"/>
    <mergeCell ref="F107:F108"/>
    <mergeCell ref="G49:G50"/>
    <mergeCell ref="H47:I48"/>
    <mergeCell ref="H49:I50"/>
    <mergeCell ref="D101:D102"/>
    <mergeCell ref="D85:D86"/>
    <mergeCell ref="D109:D110"/>
    <mergeCell ref="G109:G110"/>
    <mergeCell ref="H109:I110"/>
    <mergeCell ref="G107:G108"/>
    <mergeCell ref="H107:I108"/>
    <mergeCell ref="H103:I104"/>
    <mergeCell ref="H105:I106"/>
    <mergeCell ref="H101:I102"/>
    <mergeCell ref="H99:I100"/>
  </mergeCells>
  <printOptions/>
  <pageMargins left="0.3937007874015748" right="0.1968503937007874" top="0.3937007874015748" bottom="0.5905511811023623" header="0.1968503937007874" footer="0.32"/>
  <pageSetup firstPageNumber="8" useFirstPageNumber="1" horizontalDpi="600" verticalDpi="600" orientation="landscape" paperSize="9" r:id="rId1"/>
  <headerFooter alignWithMargins="0">
    <oddFooter>&amp;C- &amp;P -</oddFooter>
  </headerFooter>
  <rowBreaks count="3" manualBreakCount="3">
    <brk id="80" max="255" man="1"/>
    <brk id="106" max="255" man="1"/>
    <brk id="13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B1:S28"/>
  <sheetViews>
    <sheetView zoomScale="80" zoomScaleNormal="80" workbookViewId="0" topLeftCell="B1">
      <selection activeCell="D33" sqref="D33"/>
    </sheetView>
  </sheetViews>
  <sheetFormatPr defaultColWidth="8.88671875" defaultRowHeight="13.5"/>
  <cols>
    <col min="1" max="1" width="0.671875" style="1" customWidth="1"/>
    <col min="2" max="2" width="4.77734375" style="1" customWidth="1"/>
    <col min="3" max="3" width="5.21484375" style="1" customWidth="1"/>
    <col min="4" max="4" width="6.88671875" style="1" customWidth="1"/>
    <col min="5" max="5" width="9.88671875" style="1" bestFit="1" customWidth="1"/>
    <col min="6" max="6" width="10.4453125" style="1" bestFit="1" customWidth="1"/>
    <col min="7" max="7" width="15.4453125" style="1" customWidth="1"/>
    <col min="8" max="8" width="9.88671875" style="1" bestFit="1" customWidth="1"/>
    <col min="9" max="9" width="12.5546875" style="1" bestFit="1" customWidth="1"/>
    <col min="10" max="10" width="17.6640625" style="8" customWidth="1"/>
    <col min="11" max="11" width="19.88671875" style="1" bestFit="1" customWidth="1"/>
    <col min="12" max="12" width="13.4453125" style="1" customWidth="1"/>
    <col min="13" max="14" width="2.3359375" style="34" customWidth="1"/>
    <col min="15" max="15" width="21.21484375" style="1" customWidth="1"/>
    <col min="16" max="16" width="14.99609375" style="1" customWidth="1"/>
    <col min="17" max="17" width="14.88671875" style="1" customWidth="1"/>
    <col min="18" max="18" width="19.99609375" style="1" customWidth="1"/>
    <col min="19" max="19" width="42.10546875" style="1" customWidth="1"/>
    <col min="20" max="16384" width="8.88671875" style="1" customWidth="1"/>
  </cols>
  <sheetData>
    <row r="1" spans="2:15" ht="13.5">
      <c r="B1" s="259" t="s">
        <v>160</v>
      </c>
      <c r="C1" s="259"/>
      <c r="D1" s="259"/>
      <c r="O1" s="21" t="s">
        <v>161</v>
      </c>
    </row>
    <row r="2" spans="2:19" ht="42" customHeight="1">
      <c r="B2" s="261" t="s">
        <v>162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38"/>
      <c r="N2" s="38"/>
      <c r="O2" s="261" t="s">
        <v>163</v>
      </c>
      <c r="P2" s="261"/>
      <c r="Q2" s="261"/>
      <c r="R2" s="261"/>
      <c r="S2" s="261"/>
    </row>
    <row r="3" spans="11:19" ht="23.25" customHeight="1">
      <c r="K3" s="260" t="s">
        <v>164</v>
      </c>
      <c r="L3" s="260"/>
      <c r="M3" s="40"/>
      <c r="N3" s="40"/>
      <c r="S3" s="39" t="s">
        <v>165</v>
      </c>
    </row>
    <row r="4" spans="2:19" s="133" customFormat="1" ht="21.75" customHeight="1">
      <c r="B4" s="189" t="s">
        <v>166</v>
      </c>
      <c r="C4" s="266"/>
      <c r="D4" s="264" t="s">
        <v>167</v>
      </c>
      <c r="E4" s="264" t="s">
        <v>168</v>
      </c>
      <c r="F4" s="264" t="s">
        <v>169</v>
      </c>
      <c r="G4" s="264"/>
      <c r="H4" s="268" t="s">
        <v>168</v>
      </c>
      <c r="I4" s="264" t="s">
        <v>170</v>
      </c>
      <c r="J4" s="264"/>
      <c r="K4" s="264" t="s">
        <v>171</v>
      </c>
      <c r="L4" s="262" t="s">
        <v>172</v>
      </c>
      <c r="M4" s="129"/>
      <c r="N4" s="129"/>
      <c r="O4" s="130" t="s">
        <v>166</v>
      </c>
      <c r="P4" s="131" t="s">
        <v>173</v>
      </c>
      <c r="Q4" s="131" t="s">
        <v>174</v>
      </c>
      <c r="R4" s="131" t="s">
        <v>175</v>
      </c>
      <c r="S4" s="132" t="s">
        <v>172</v>
      </c>
    </row>
    <row r="5" spans="2:19" s="133" customFormat="1" ht="21.75" customHeight="1">
      <c r="B5" s="191"/>
      <c r="C5" s="267"/>
      <c r="D5" s="265"/>
      <c r="E5" s="265"/>
      <c r="F5" s="134" t="s">
        <v>176</v>
      </c>
      <c r="G5" s="134" t="s">
        <v>177</v>
      </c>
      <c r="H5" s="269"/>
      <c r="I5" s="134" t="s">
        <v>178</v>
      </c>
      <c r="J5" s="135" t="s">
        <v>177</v>
      </c>
      <c r="K5" s="265"/>
      <c r="L5" s="263"/>
      <c r="M5" s="129"/>
      <c r="N5" s="129"/>
      <c r="O5" s="136" t="s">
        <v>179</v>
      </c>
      <c r="P5" s="137">
        <v>4000</v>
      </c>
      <c r="Q5" s="138">
        <v>30000</v>
      </c>
      <c r="R5" s="139">
        <f>P5*Q5</f>
        <v>120000000</v>
      </c>
      <c r="S5" s="140"/>
    </row>
    <row r="6" spans="2:19" ht="21.75" customHeight="1">
      <c r="B6" s="250" t="s">
        <v>180</v>
      </c>
      <c r="C6" s="256" t="s">
        <v>181</v>
      </c>
      <c r="D6" s="93">
        <v>1</v>
      </c>
      <c r="E6" s="94">
        <v>700</v>
      </c>
      <c r="F6" s="94">
        <v>300000</v>
      </c>
      <c r="G6" s="94">
        <f>+F6*E6</f>
        <v>210000000</v>
      </c>
      <c r="H6" s="94">
        <v>700</v>
      </c>
      <c r="I6" s="94">
        <v>1280000</v>
      </c>
      <c r="J6" s="94">
        <f>H6*I6</f>
        <v>896000000</v>
      </c>
      <c r="K6" s="94">
        <f>+G6+J6</f>
        <v>1106000000</v>
      </c>
      <c r="L6" s="248" t="s">
        <v>253</v>
      </c>
      <c r="M6" s="43"/>
      <c r="N6" s="43"/>
      <c r="O6" s="44"/>
      <c r="P6" s="95"/>
      <c r="Q6" s="96"/>
      <c r="R6" s="97"/>
      <c r="S6" s="98"/>
    </row>
    <row r="7" spans="2:19" ht="21.75" customHeight="1">
      <c r="B7" s="250"/>
      <c r="C7" s="257"/>
      <c r="D7" s="99">
        <v>2</v>
      </c>
      <c r="E7" s="100">
        <v>130</v>
      </c>
      <c r="F7" s="100">
        <v>300000</v>
      </c>
      <c r="G7" s="100">
        <f>+F7*E7</f>
        <v>39000000</v>
      </c>
      <c r="H7" s="100">
        <v>130</v>
      </c>
      <c r="I7" s="94">
        <v>1280000</v>
      </c>
      <c r="J7" s="94">
        <f>H7*I7</f>
        <v>166400000</v>
      </c>
      <c r="K7" s="100">
        <f>+G7+J7</f>
        <v>205400000</v>
      </c>
      <c r="L7" s="249"/>
      <c r="M7" s="43"/>
      <c r="N7" s="43"/>
      <c r="O7" s="44"/>
      <c r="P7" s="95"/>
      <c r="Q7" s="96"/>
      <c r="R7" s="97"/>
      <c r="S7" s="98"/>
    </row>
    <row r="8" spans="2:19" ht="21.75" customHeight="1">
      <c r="B8" s="250"/>
      <c r="C8" s="257"/>
      <c r="D8" s="101" t="s">
        <v>182</v>
      </c>
      <c r="E8" s="102">
        <f>SUM(E6:E7)</f>
        <v>830</v>
      </c>
      <c r="F8" s="102"/>
      <c r="G8" s="102">
        <f>SUM(G6:G7)</f>
        <v>249000000</v>
      </c>
      <c r="H8" s="102">
        <f>SUM(H6:H7)</f>
        <v>830</v>
      </c>
      <c r="I8" s="102"/>
      <c r="J8" s="102">
        <f>+J6+J7</f>
        <v>1062400000</v>
      </c>
      <c r="K8" s="102">
        <f>+G8+J8</f>
        <v>1311400000</v>
      </c>
      <c r="L8" s="249"/>
      <c r="M8" s="43"/>
      <c r="N8" s="43"/>
      <c r="O8" s="44"/>
      <c r="P8" s="95"/>
      <c r="Q8" s="96"/>
      <c r="R8" s="97"/>
      <c r="S8" s="98"/>
    </row>
    <row r="9" spans="2:19" ht="21.75" customHeight="1">
      <c r="B9" s="250"/>
      <c r="C9" s="257" t="s">
        <v>183</v>
      </c>
      <c r="D9" s="99">
        <v>1</v>
      </c>
      <c r="E9" s="100">
        <v>0</v>
      </c>
      <c r="F9" s="100">
        <v>300000</v>
      </c>
      <c r="G9" s="100">
        <f>+F9*E9</f>
        <v>0</v>
      </c>
      <c r="H9" s="100">
        <v>1000</v>
      </c>
      <c r="I9" s="94">
        <v>1280000</v>
      </c>
      <c r="J9" s="100">
        <f>H9*I9</f>
        <v>1280000000</v>
      </c>
      <c r="K9" s="100">
        <f>+J9</f>
        <v>1280000000</v>
      </c>
      <c r="L9" s="249"/>
      <c r="M9" s="43"/>
      <c r="N9" s="43"/>
      <c r="O9" s="44"/>
      <c r="P9" s="95"/>
      <c r="Q9" s="96"/>
      <c r="R9" s="97"/>
      <c r="S9" s="98"/>
    </row>
    <row r="10" spans="2:19" ht="21.75" customHeight="1">
      <c r="B10" s="250"/>
      <c r="C10" s="257"/>
      <c r="D10" s="99">
        <v>2</v>
      </c>
      <c r="E10" s="100">
        <v>0</v>
      </c>
      <c r="F10" s="100">
        <v>300000</v>
      </c>
      <c r="G10" s="100">
        <f>+F10*E10</f>
        <v>0</v>
      </c>
      <c r="H10" s="100">
        <v>800</v>
      </c>
      <c r="I10" s="94">
        <v>1280000</v>
      </c>
      <c r="J10" s="100">
        <f>H10*I10</f>
        <v>1024000000</v>
      </c>
      <c r="K10" s="100">
        <f>+J10</f>
        <v>1024000000</v>
      </c>
      <c r="L10" s="249"/>
      <c r="M10" s="43"/>
      <c r="N10" s="43"/>
      <c r="O10" s="44"/>
      <c r="P10" s="95"/>
      <c r="Q10" s="96"/>
      <c r="R10" s="97"/>
      <c r="S10" s="98"/>
    </row>
    <row r="11" spans="2:19" ht="21.75" customHeight="1">
      <c r="B11" s="250"/>
      <c r="C11" s="257"/>
      <c r="D11" s="99" t="s">
        <v>184</v>
      </c>
      <c r="E11" s="100">
        <v>1000</v>
      </c>
      <c r="F11" s="100">
        <v>300000</v>
      </c>
      <c r="G11" s="100">
        <f>+F11*E11</f>
        <v>300000000</v>
      </c>
      <c r="H11" s="100">
        <v>1000</v>
      </c>
      <c r="I11" s="94">
        <v>1280000</v>
      </c>
      <c r="J11" s="100">
        <f>H11*I11</f>
        <v>1280000000</v>
      </c>
      <c r="K11" s="100">
        <f>+J11+G11</f>
        <v>1580000000</v>
      </c>
      <c r="L11" s="249"/>
      <c r="M11" s="43"/>
      <c r="N11" s="43"/>
      <c r="O11" s="44"/>
      <c r="P11" s="95"/>
      <c r="Q11" s="96"/>
      <c r="R11" s="97"/>
      <c r="S11" s="98"/>
    </row>
    <row r="12" spans="2:19" ht="21.75" customHeight="1">
      <c r="B12" s="250"/>
      <c r="C12" s="257"/>
      <c r="D12" s="101" t="s">
        <v>182</v>
      </c>
      <c r="E12" s="102">
        <f>SUM(E9:E11)</f>
        <v>1000</v>
      </c>
      <c r="F12" s="102"/>
      <c r="G12" s="102">
        <f>SUM(G9:G11)</f>
        <v>300000000</v>
      </c>
      <c r="H12" s="102">
        <f>SUM(H9:H11)</f>
        <v>2800</v>
      </c>
      <c r="I12" s="102"/>
      <c r="J12" s="102">
        <f>+J9+J10+J11</f>
        <v>3584000000</v>
      </c>
      <c r="K12" s="102">
        <f>+G12+J12</f>
        <v>3884000000</v>
      </c>
      <c r="L12" s="249"/>
      <c r="M12" s="43"/>
      <c r="N12" s="43"/>
      <c r="O12" s="44"/>
      <c r="P12" s="95"/>
      <c r="Q12" s="96"/>
      <c r="R12" s="97"/>
      <c r="S12" s="98"/>
    </row>
    <row r="13" spans="2:19" ht="21.75" customHeight="1">
      <c r="B13" s="250"/>
      <c r="C13" s="258" t="s">
        <v>185</v>
      </c>
      <c r="D13" s="99">
        <v>1</v>
      </c>
      <c r="E13" s="100">
        <v>0</v>
      </c>
      <c r="F13" s="100">
        <v>300000</v>
      </c>
      <c r="G13" s="100">
        <f>+F13*E13</f>
        <v>0</v>
      </c>
      <c r="H13" s="100">
        <v>760</v>
      </c>
      <c r="I13" s="94">
        <v>1280000</v>
      </c>
      <c r="J13" s="100">
        <f>H13*I13</f>
        <v>972800000</v>
      </c>
      <c r="K13" s="100">
        <f>+G13+J13</f>
        <v>972800000</v>
      </c>
      <c r="L13" s="249"/>
      <c r="M13" s="43"/>
      <c r="N13" s="43"/>
      <c r="O13" s="44"/>
      <c r="P13" s="95"/>
      <c r="Q13" s="96"/>
      <c r="R13" s="97"/>
      <c r="S13" s="98"/>
    </row>
    <row r="14" spans="2:19" ht="21.75" customHeight="1">
      <c r="B14" s="250"/>
      <c r="C14" s="257"/>
      <c r="D14" s="99">
        <v>2</v>
      </c>
      <c r="E14" s="100">
        <v>0</v>
      </c>
      <c r="F14" s="100">
        <v>300000</v>
      </c>
      <c r="G14" s="100">
        <f>+F14*E14</f>
        <v>0</v>
      </c>
      <c r="H14" s="100">
        <v>1000</v>
      </c>
      <c r="I14" s="94">
        <v>1280000</v>
      </c>
      <c r="J14" s="100">
        <f>H14*I14</f>
        <v>1280000000</v>
      </c>
      <c r="K14" s="100">
        <f>+J14</f>
        <v>1280000000</v>
      </c>
      <c r="L14" s="249"/>
      <c r="M14" s="43"/>
      <c r="N14" s="43"/>
      <c r="O14" s="44"/>
      <c r="P14" s="95"/>
      <c r="Q14" s="96"/>
      <c r="R14" s="97"/>
      <c r="S14" s="98"/>
    </row>
    <row r="15" spans="2:19" ht="21.75" customHeight="1">
      <c r="B15" s="250"/>
      <c r="C15" s="257"/>
      <c r="D15" s="99" t="s">
        <v>184</v>
      </c>
      <c r="E15" s="100">
        <v>170</v>
      </c>
      <c r="F15" s="100">
        <v>300000</v>
      </c>
      <c r="G15" s="100">
        <f>E15*F15</f>
        <v>51000000</v>
      </c>
      <c r="H15" s="100">
        <v>170</v>
      </c>
      <c r="I15" s="94">
        <v>1280000</v>
      </c>
      <c r="J15" s="100">
        <f>H15*I15</f>
        <v>217600000</v>
      </c>
      <c r="K15" s="100">
        <f>G15+J15</f>
        <v>268600000</v>
      </c>
      <c r="L15" s="249"/>
      <c r="M15" s="43"/>
      <c r="N15" s="43"/>
      <c r="O15" s="44"/>
      <c r="P15" s="95"/>
      <c r="Q15" s="96"/>
      <c r="R15" s="97"/>
      <c r="S15" s="98"/>
    </row>
    <row r="16" spans="2:19" ht="21.75" customHeight="1">
      <c r="B16" s="250"/>
      <c r="C16" s="257"/>
      <c r="D16" s="101" t="s">
        <v>182</v>
      </c>
      <c r="E16" s="102">
        <f>SUM(E13:E15)</f>
        <v>170</v>
      </c>
      <c r="F16" s="103"/>
      <c r="G16" s="102">
        <f>SUM(G13:G15)</f>
        <v>51000000</v>
      </c>
      <c r="H16" s="102">
        <f>SUM(H13:H15)</f>
        <v>1930</v>
      </c>
      <c r="I16" s="100"/>
      <c r="J16" s="103">
        <f>SUM(J13:J15)</f>
        <v>2470400000</v>
      </c>
      <c r="K16" s="103">
        <f>+G16+J16</f>
        <v>2521400000</v>
      </c>
      <c r="L16" s="249"/>
      <c r="M16" s="43"/>
      <c r="N16" s="43"/>
      <c r="O16" s="44"/>
      <c r="P16" s="95"/>
      <c r="Q16" s="96"/>
      <c r="R16" s="97"/>
      <c r="S16" s="98"/>
    </row>
    <row r="17" spans="2:19" ht="21.75" customHeight="1">
      <c r="B17" s="251"/>
      <c r="C17" s="252" t="s">
        <v>186</v>
      </c>
      <c r="D17" s="99">
        <v>1</v>
      </c>
      <c r="E17" s="104"/>
      <c r="F17" s="105"/>
      <c r="G17" s="104"/>
      <c r="H17" s="106">
        <v>830</v>
      </c>
      <c r="I17" s="94">
        <v>1280000</v>
      </c>
      <c r="J17" s="107">
        <f>H17*I17</f>
        <v>1062400000</v>
      </c>
      <c r="K17" s="107">
        <f>J17</f>
        <v>1062400000</v>
      </c>
      <c r="L17" s="249"/>
      <c r="M17" s="43"/>
      <c r="N17" s="43"/>
      <c r="O17" s="54"/>
      <c r="P17" s="108"/>
      <c r="Q17" s="107"/>
      <c r="R17" s="109"/>
      <c r="S17" s="110"/>
    </row>
    <row r="18" spans="2:19" ht="21.75" customHeight="1">
      <c r="B18" s="251"/>
      <c r="C18" s="253"/>
      <c r="D18" s="99">
        <v>2</v>
      </c>
      <c r="E18" s="104"/>
      <c r="F18" s="105"/>
      <c r="G18" s="104"/>
      <c r="H18" s="106">
        <v>1050</v>
      </c>
      <c r="I18" s="94">
        <v>1280000</v>
      </c>
      <c r="J18" s="107">
        <f>H18*I18</f>
        <v>1344000000</v>
      </c>
      <c r="K18" s="107">
        <f>J18</f>
        <v>1344000000</v>
      </c>
      <c r="L18" s="249"/>
      <c r="M18" s="43"/>
      <c r="N18" s="43"/>
      <c r="O18" s="54"/>
      <c r="P18" s="108"/>
      <c r="Q18" s="107"/>
      <c r="R18" s="109"/>
      <c r="S18" s="110"/>
    </row>
    <row r="19" spans="2:19" ht="21.75" customHeight="1">
      <c r="B19" s="251"/>
      <c r="C19" s="253"/>
      <c r="D19" s="101" t="s">
        <v>182</v>
      </c>
      <c r="E19" s="104">
        <f>SUM(E17:E18)</f>
        <v>0</v>
      </c>
      <c r="F19" s="105"/>
      <c r="G19" s="104"/>
      <c r="H19" s="104">
        <f>SUM(H17:H18)</f>
        <v>1880</v>
      </c>
      <c r="I19" s="106"/>
      <c r="J19" s="105">
        <f>SUM(J17:J18)</f>
        <v>2406400000</v>
      </c>
      <c r="K19" s="105">
        <f>J19</f>
        <v>2406400000</v>
      </c>
      <c r="L19" s="249"/>
      <c r="M19" s="43"/>
      <c r="N19" s="43"/>
      <c r="O19" s="54"/>
      <c r="P19" s="108"/>
      <c r="Q19" s="107"/>
      <c r="R19" s="109"/>
      <c r="S19" s="110"/>
    </row>
    <row r="20" spans="2:19" s="26" customFormat="1" ht="21.75" customHeight="1">
      <c r="B20" s="254" t="s">
        <v>187</v>
      </c>
      <c r="C20" s="255"/>
      <c r="D20" s="255"/>
      <c r="E20" s="142">
        <f>E8+E12+E16+E19</f>
        <v>2000</v>
      </c>
      <c r="F20" s="143"/>
      <c r="G20" s="144">
        <f>+G8+G12+G16</f>
        <v>600000000</v>
      </c>
      <c r="H20" s="144">
        <f>(H8+H12+H16+H19)</f>
        <v>7440</v>
      </c>
      <c r="I20" s="143"/>
      <c r="J20" s="145">
        <f>+J8+J12+J16+J19</f>
        <v>9523200000</v>
      </c>
      <c r="K20" s="144">
        <f>+K8+K12+K16+K19</f>
        <v>10123200000</v>
      </c>
      <c r="L20" s="146"/>
      <c r="M20" s="147"/>
      <c r="N20" s="147"/>
      <c r="O20" s="141" t="s">
        <v>171</v>
      </c>
      <c r="P20" s="145">
        <f>SUM(P5:P16)</f>
        <v>4000</v>
      </c>
      <c r="Q20" s="143"/>
      <c r="R20" s="144">
        <f>SUM(R5:R16)</f>
        <v>120000000</v>
      </c>
      <c r="S20" s="148"/>
    </row>
    <row r="21" spans="13:19" ht="22.5" customHeight="1">
      <c r="M21" s="43"/>
      <c r="N21" s="43"/>
      <c r="O21" s="111"/>
      <c r="P21" s="112"/>
      <c r="Q21" s="46"/>
      <c r="R21" s="113"/>
      <c r="S21" s="43"/>
    </row>
    <row r="22" spans="13:14" ht="22.5" customHeight="1">
      <c r="M22" s="43"/>
      <c r="N22" s="43"/>
    </row>
    <row r="23" spans="2:19" s="45" customFormat="1" ht="22.5" customHeight="1">
      <c r="B23" s="1"/>
      <c r="C23" s="1"/>
      <c r="D23" s="1"/>
      <c r="E23" s="1"/>
      <c r="F23" s="1"/>
      <c r="G23" s="1"/>
      <c r="H23" s="1"/>
      <c r="I23" s="1"/>
      <c r="J23" s="8"/>
      <c r="K23" s="1"/>
      <c r="L23" s="1"/>
      <c r="M23" s="46"/>
      <c r="N23" s="46"/>
      <c r="O23" s="1"/>
      <c r="P23" s="1"/>
      <c r="Q23" s="1"/>
      <c r="R23" s="1"/>
      <c r="S23" s="1"/>
    </row>
    <row r="24" ht="18.75" customHeight="1"/>
    <row r="28" spans="15:19" ht="13.5">
      <c r="O28" s="45"/>
      <c r="P28" s="45"/>
      <c r="Q28" s="45"/>
      <c r="R28" s="45"/>
      <c r="S28" s="45"/>
    </row>
  </sheetData>
  <mergeCells count="19">
    <mergeCell ref="O2:S2"/>
    <mergeCell ref="I4:J4"/>
    <mergeCell ref="K4:K5"/>
    <mergeCell ref="E4:E5"/>
    <mergeCell ref="F4:G4"/>
    <mergeCell ref="H4:H5"/>
    <mergeCell ref="B1:D1"/>
    <mergeCell ref="K3:L3"/>
    <mergeCell ref="B2:L2"/>
    <mergeCell ref="L4:L5"/>
    <mergeCell ref="D4:D5"/>
    <mergeCell ref="B4:C5"/>
    <mergeCell ref="L6:L19"/>
    <mergeCell ref="B6:B19"/>
    <mergeCell ref="C17:C19"/>
    <mergeCell ref="B20:D20"/>
    <mergeCell ref="C6:C8"/>
    <mergeCell ref="C9:C12"/>
    <mergeCell ref="C13:C16"/>
  </mergeCells>
  <printOptions/>
  <pageMargins left="0.5511811023622047" right="0.4330708661417323" top="0.984251968503937" bottom="0.984251968503937" header="0.5118110236220472" footer="0.5118110236220472"/>
  <pageSetup firstPageNumber="15" useFirstPageNumber="1" horizontalDpi="600" verticalDpi="600" orientation="landscape" paperSize="9" scale="92" r:id="rId1"/>
  <headerFooter alignWithMargins="0">
    <oddFooter>&amp;C- &amp;P -</oddFooter>
  </headerFooter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B1:U29"/>
  <sheetViews>
    <sheetView zoomScale="80" zoomScaleNormal="80" workbookViewId="0" topLeftCell="C1">
      <selection activeCell="D33" sqref="D33"/>
    </sheetView>
  </sheetViews>
  <sheetFormatPr defaultColWidth="8.88671875" defaultRowHeight="13.5"/>
  <cols>
    <col min="1" max="1" width="0.78125" style="1" customWidth="1"/>
    <col min="2" max="2" width="4.99609375" style="3" bestFit="1" customWidth="1"/>
    <col min="3" max="3" width="13.99609375" style="3" bestFit="1" customWidth="1"/>
    <col min="4" max="4" width="8.99609375" style="3" customWidth="1"/>
    <col min="5" max="5" width="14.99609375" style="3" customWidth="1"/>
    <col min="6" max="6" width="8.5546875" style="3" customWidth="1"/>
    <col min="7" max="7" width="12.3359375" style="3" customWidth="1"/>
    <col min="8" max="8" width="15.6640625" style="47" customWidth="1"/>
    <col min="9" max="9" width="20.3359375" style="3" bestFit="1" customWidth="1"/>
    <col min="10" max="10" width="8.77734375" style="3" customWidth="1"/>
    <col min="11" max="11" width="8.77734375" style="1" customWidth="1"/>
    <col min="12" max="12" width="0.78125" style="1" customWidth="1"/>
    <col min="13" max="13" width="4.99609375" style="3" bestFit="1" customWidth="1"/>
    <col min="14" max="14" width="15.10546875" style="3" customWidth="1"/>
    <col min="15" max="15" width="14.88671875" style="3" customWidth="1"/>
    <col min="16" max="16" width="7.10546875" style="3" bestFit="1" customWidth="1"/>
    <col min="17" max="17" width="11.3359375" style="3" customWidth="1"/>
    <col min="18" max="18" width="14.88671875" style="3" customWidth="1"/>
    <col min="19" max="19" width="18.21484375" style="47" customWidth="1"/>
    <col min="20" max="20" width="7.6640625" style="3" customWidth="1"/>
    <col min="21" max="21" width="18.21484375" style="3" customWidth="1"/>
    <col min="22" max="22" width="1.5625" style="1" customWidth="1"/>
    <col min="23" max="16384" width="8.88671875" style="1" customWidth="1"/>
  </cols>
  <sheetData>
    <row r="1" spans="2:14" ht="13.5">
      <c r="B1" s="299" t="s">
        <v>138</v>
      </c>
      <c r="C1" s="299"/>
      <c r="H1" s="3"/>
      <c r="I1" s="47"/>
      <c r="K1" s="3"/>
      <c r="M1" s="299" t="s">
        <v>139</v>
      </c>
      <c r="N1" s="299"/>
    </row>
    <row r="2" spans="2:21" ht="34.5" customHeight="1">
      <c r="B2" s="300" t="s">
        <v>78</v>
      </c>
      <c r="C2" s="300"/>
      <c r="D2" s="300"/>
      <c r="E2" s="300"/>
      <c r="F2" s="300"/>
      <c r="G2" s="300"/>
      <c r="H2" s="300"/>
      <c r="I2" s="300"/>
      <c r="J2" s="300"/>
      <c r="K2" s="300"/>
      <c r="M2" s="300" t="s">
        <v>79</v>
      </c>
      <c r="N2" s="300"/>
      <c r="O2" s="300"/>
      <c r="P2" s="300"/>
      <c r="Q2" s="300"/>
      <c r="R2" s="300"/>
      <c r="S2" s="300"/>
      <c r="T2" s="300"/>
      <c r="U2" s="300"/>
    </row>
    <row r="3" spans="2:21" ht="18.75" customHeight="1">
      <c r="B3" s="38"/>
      <c r="C3" s="38"/>
      <c r="D3" s="38"/>
      <c r="E3" s="38"/>
      <c r="F3" s="38"/>
      <c r="G3" s="38"/>
      <c r="H3" s="38"/>
      <c r="I3" s="38"/>
      <c r="J3" s="38"/>
      <c r="K3" s="41" t="s">
        <v>80</v>
      </c>
      <c r="M3" s="38"/>
      <c r="N3" s="38"/>
      <c r="O3" s="38"/>
      <c r="P3" s="38"/>
      <c r="Q3" s="38"/>
      <c r="R3" s="38"/>
      <c r="S3" s="38"/>
      <c r="T3" s="38"/>
      <c r="U3" s="41" t="s">
        <v>80</v>
      </c>
    </row>
    <row r="4" spans="2:21" s="26" customFormat="1" ht="18.75" customHeight="1">
      <c r="B4" s="301" t="s">
        <v>81</v>
      </c>
      <c r="C4" s="301" t="s">
        <v>82</v>
      </c>
      <c r="D4" s="303" t="s">
        <v>83</v>
      </c>
      <c r="E4" s="304"/>
      <c r="F4" s="301" t="s">
        <v>84</v>
      </c>
      <c r="G4" s="289" t="s">
        <v>85</v>
      </c>
      <c r="H4" s="289"/>
      <c r="I4" s="314" t="s">
        <v>86</v>
      </c>
      <c r="J4" s="303" t="s">
        <v>87</v>
      </c>
      <c r="K4" s="304"/>
      <c r="M4" s="289" t="s">
        <v>81</v>
      </c>
      <c r="N4" s="289" t="s">
        <v>82</v>
      </c>
      <c r="O4" s="289" t="s">
        <v>88</v>
      </c>
      <c r="P4" s="289" t="s">
        <v>84</v>
      </c>
      <c r="Q4" s="289" t="s">
        <v>85</v>
      </c>
      <c r="R4" s="289"/>
      <c r="S4" s="290" t="s">
        <v>86</v>
      </c>
      <c r="T4" s="289" t="s">
        <v>87</v>
      </c>
      <c r="U4" s="289"/>
    </row>
    <row r="5" spans="2:21" s="26" customFormat="1" ht="18.75" customHeight="1">
      <c r="B5" s="302"/>
      <c r="C5" s="302"/>
      <c r="D5" s="305"/>
      <c r="E5" s="306"/>
      <c r="F5" s="302"/>
      <c r="G5" s="153" t="s">
        <v>89</v>
      </c>
      <c r="H5" s="153" t="s">
        <v>90</v>
      </c>
      <c r="I5" s="315"/>
      <c r="J5" s="305"/>
      <c r="K5" s="306"/>
      <c r="M5" s="289"/>
      <c r="N5" s="289"/>
      <c r="O5" s="289"/>
      <c r="P5" s="289"/>
      <c r="Q5" s="151" t="s">
        <v>89</v>
      </c>
      <c r="R5" s="151" t="s">
        <v>90</v>
      </c>
      <c r="S5" s="290"/>
      <c r="T5" s="289"/>
      <c r="U5" s="289"/>
    </row>
    <row r="6" spans="2:21" ht="18" customHeight="1">
      <c r="B6" s="283" t="s">
        <v>91</v>
      </c>
      <c r="C6" s="283" t="s">
        <v>92</v>
      </c>
      <c r="D6" s="316" t="s">
        <v>93</v>
      </c>
      <c r="E6" s="76" t="s">
        <v>94</v>
      </c>
      <c r="F6" s="63">
        <v>3</v>
      </c>
      <c r="G6" s="56">
        <v>3152200</v>
      </c>
      <c r="H6" s="64">
        <f>G6*F6</f>
        <v>9456600</v>
      </c>
      <c r="I6" s="56">
        <f>H6*12</f>
        <v>113479200</v>
      </c>
      <c r="J6" s="285"/>
      <c r="K6" s="286"/>
      <c r="M6" s="283" t="s">
        <v>95</v>
      </c>
      <c r="N6" s="52" t="s">
        <v>96</v>
      </c>
      <c r="O6" s="52"/>
      <c r="P6" s="52">
        <v>18</v>
      </c>
      <c r="Q6" s="53">
        <v>3265800</v>
      </c>
      <c r="R6" s="53">
        <f>P6*Q6</f>
        <v>58784400</v>
      </c>
      <c r="S6" s="53">
        <f>R6*12-800</f>
        <v>705412000</v>
      </c>
      <c r="T6" s="293" t="s">
        <v>267</v>
      </c>
      <c r="U6" s="294"/>
    </row>
    <row r="7" spans="2:21" ht="18" customHeight="1">
      <c r="B7" s="284"/>
      <c r="C7" s="284"/>
      <c r="D7" s="309"/>
      <c r="E7" s="69" t="s">
        <v>97</v>
      </c>
      <c r="F7" s="59">
        <v>4</v>
      </c>
      <c r="G7" s="58">
        <v>2800400</v>
      </c>
      <c r="H7" s="60">
        <f>G7*F7</f>
        <v>11201600</v>
      </c>
      <c r="I7" s="60">
        <f>H7*12</f>
        <v>134419200</v>
      </c>
      <c r="J7" s="276"/>
      <c r="K7" s="277"/>
      <c r="M7" s="284"/>
      <c r="N7" s="55" t="s">
        <v>156</v>
      </c>
      <c r="O7" s="55"/>
      <c r="P7" s="55">
        <v>18</v>
      </c>
      <c r="Q7" s="90">
        <v>100000</v>
      </c>
      <c r="R7" s="90">
        <f>P7*Q7</f>
        <v>1800000</v>
      </c>
      <c r="S7" s="90">
        <f>R7*12</f>
        <v>21600000</v>
      </c>
      <c r="T7" s="293"/>
      <c r="U7" s="294"/>
    </row>
    <row r="8" spans="2:21" ht="18" customHeight="1">
      <c r="B8" s="284"/>
      <c r="C8" s="284"/>
      <c r="D8" s="309"/>
      <c r="E8" s="69" t="s">
        <v>155</v>
      </c>
      <c r="F8" s="59">
        <v>3</v>
      </c>
      <c r="G8" s="58">
        <v>2535800</v>
      </c>
      <c r="H8" s="60">
        <f>G8*F8</f>
        <v>7607400</v>
      </c>
      <c r="I8" s="60">
        <f>H8*12</f>
        <v>91288800</v>
      </c>
      <c r="J8" s="276"/>
      <c r="K8" s="277"/>
      <c r="M8" s="284"/>
      <c r="N8" s="287" t="s">
        <v>98</v>
      </c>
      <c r="O8" s="63" t="s">
        <v>99</v>
      </c>
      <c r="P8" s="63"/>
      <c r="Q8" s="64"/>
      <c r="R8" s="90">
        <f aca="true" t="shared" si="0" ref="R8:R13">P8*Q8</f>
        <v>0</v>
      </c>
      <c r="S8" s="90">
        <v>38000000</v>
      </c>
      <c r="T8" s="291" t="s">
        <v>261</v>
      </c>
      <c r="U8" s="292"/>
    </row>
    <row r="9" spans="2:21" ht="18" customHeight="1">
      <c r="B9" s="284"/>
      <c r="C9" s="284"/>
      <c r="D9" s="309"/>
      <c r="E9" s="69" t="s">
        <v>254</v>
      </c>
      <c r="F9" s="59">
        <v>6</v>
      </c>
      <c r="G9" s="58">
        <v>300000</v>
      </c>
      <c r="H9" s="60">
        <f>G9*F9</f>
        <v>1800000</v>
      </c>
      <c r="I9" s="60">
        <f>H9*8</f>
        <v>14400000</v>
      </c>
      <c r="J9" s="276" t="s">
        <v>262</v>
      </c>
      <c r="K9" s="277"/>
      <c r="M9" s="284"/>
      <c r="N9" s="287"/>
      <c r="O9" s="59" t="s">
        <v>101</v>
      </c>
      <c r="P9" s="59"/>
      <c r="Q9" s="60"/>
      <c r="R9" s="90">
        <f t="shared" si="0"/>
        <v>0</v>
      </c>
      <c r="S9" s="90">
        <v>30000000</v>
      </c>
      <c r="T9" s="297"/>
      <c r="U9" s="298"/>
    </row>
    <row r="10" spans="2:21" ht="18" customHeight="1">
      <c r="B10" s="284"/>
      <c r="C10" s="284"/>
      <c r="D10" s="309"/>
      <c r="E10" s="70" t="s">
        <v>100</v>
      </c>
      <c r="F10" s="71">
        <f>SUM(F6:F9)</f>
        <v>16</v>
      </c>
      <c r="G10" s="72"/>
      <c r="H10" s="73">
        <f>SUM(H5:H9)</f>
        <v>30065600</v>
      </c>
      <c r="I10" s="73">
        <f>SUM(I5:I9)-200</f>
        <v>353587000</v>
      </c>
      <c r="J10" s="276"/>
      <c r="K10" s="277"/>
      <c r="M10" s="284"/>
      <c r="N10" s="287"/>
      <c r="O10" s="115" t="s">
        <v>260</v>
      </c>
      <c r="P10" s="115"/>
      <c r="Q10" s="120"/>
      <c r="R10" s="90">
        <f t="shared" si="0"/>
        <v>0</v>
      </c>
      <c r="S10" s="90">
        <v>2000000</v>
      </c>
      <c r="T10" s="295"/>
      <c r="U10" s="296"/>
    </row>
    <row r="11" spans="2:21" ht="18" customHeight="1">
      <c r="B11" s="284"/>
      <c r="C11" s="284"/>
      <c r="D11" s="309" t="s">
        <v>102</v>
      </c>
      <c r="E11" s="69" t="s">
        <v>97</v>
      </c>
      <c r="F11" s="59">
        <v>4</v>
      </c>
      <c r="G11" s="58">
        <v>2400000</v>
      </c>
      <c r="H11" s="60">
        <f>G11*F11</f>
        <v>9600000</v>
      </c>
      <c r="I11" s="60">
        <f>H11*12</f>
        <v>115200000</v>
      </c>
      <c r="J11" s="276"/>
      <c r="K11" s="277"/>
      <c r="M11" s="284"/>
      <c r="N11" s="287" t="s">
        <v>104</v>
      </c>
      <c r="O11" s="52" t="s">
        <v>266</v>
      </c>
      <c r="P11" s="52">
        <v>10</v>
      </c>
      <c r="Q11" s="53">
        <v>2862200</v>
      </c>
      <c r="R11" s="90">
        <f t="shared" si="0"/>
        <v>28622000</v>
      </c>
      <c r="S11" s="90">
        <f>R11*12</f>
        <v>343464000</v>
      </c>
      <c r="T11" s="271" t="s">
        <v>278</v>
      </c>
      <c r="U11" s="271"/>
    </row>
    <row r="12" spans="2:21" ht="18" customHeight="1">
      <c r="B12" s="284"/>
      <c r="C12" s="284"/>
      <c r="D12" s="309"/>
      <c r="E12" s="69" t="s">
        <v>103</v>
      </c>
      <c r="F12" s="59">
        <f>2+8</f>
        <v>10</v>
      </c>
      <c r="G12" s="58">
        <v>2100000</v>
      </c>
      <c r="H12" s="60">
        <f>G12*F12</f>
        <v>21000000</v>
      </c>
      <c r="I12" s="60">
        <f>H12*12</f>
        <v>252000000</v>
      </c>
      <c r="J12" s="276" t="s">
        <v>263</v>
      </c>
      <c r="K12" s="277"/>
      <c r="M12" s="284"/>
      <c r="N12" s="287"/>
      <c r="O12" s="52" t="s">
        <v>265</v>
      </c>
      <c r="P12" s="52"/>
      <c r="Q12" s="53"/>
      <c r="R12" s="90">
        <f t="shared" si="0"/>
        <v>0</v>
      </c>
      <c r="S12" s="53">
        <f>76800000+514893000+140400000</f>
        <v>732093000</v>
      </c>
      <c r="T12" s="271" t="s">
        <v>279</v>
      </c>
      <c r="U12" s="271"/>
    </row>
    <row r="13" spans="2:21" ht="18" customHeight="1">
      <c r="B13" s="284"/>
      <c r="C13" s="284"/>
      <c r="D13" s="309"/>
      <c r="E13" s="70" t="s">
        <v>100</v>
      </c>
      <c r="F13" s="71">
        <f>SUM(F11:F12)</f>
        <v>14</v>
      </c>
      <c r="G13" s="73"/>
      <c r="H13" s="74">
        <f>SUM(H11:H12)</f>
        <v>30600000</v>
      </c>
      <c r="I13" s="73">
        <f>SUM(I11:I12)</f>
        <v>367200000</v>
      </c>
      <c r="J13" s="288"/>
      <c r="K13" s="277"/>
      <c r="M13" s="246"/>
      <c r="N13" s="49" t="s">
        <v>106</v>
      </c>
      <c r="O13" s="52"/>
      <c r="P13" s="52"/>
      <c r="Q13" s="53"/>
      <c r="R13" s="90">
        <f t="shared" si="0"/>
        <v>0</v>
      </c>
      <c r="S13" s="53">
        <v>40000000</v>
      </c>
      <c r="T13" s="271"/>
      <c r="U13" s="271"/>
    </row>
    <row r="14" spans="2:21" s="26" customFormat="1" ht="18" customHeight="1">
      <c r="B14" s="284"/>
      <c r="C14" s="284"/>
      <c r="D14" s="310" t="s">
        <v>105</v>
      </c>
      <c r="E14" s="311"/>
      <c r="F14" s="154">
        <f>+F10+F13</f>
        <v>30</v>
      </c>
      <c r="G14" s="155"/>
      <c r="H14" s="156">
        <f>H10+H13</f>
        <v>60665600</v>
      </c>
      <c r="I14" s="155">
        <f>I10+I13</f>
        <v>720787000</v>
      </c>
      <c r="J14" s="312"/>
      <c r="K14" s="313"/>
      <c r="M14" s="278" t="s">
        <v>108</v>
      </c>
      <c r="N14" s="279"/>
      <c r="O14" s="280"/>
      <c r="P14" s="151"/>
      <c r="Q14" s="152"/>
      <c r="R14" s="158"/>
      <c r="S14" s="152">
        <f>SUM(S5:S13)</f>
        <v>1912569000</v>
      </c>
      <c r="T14" s="272"/>
      <c r="U14" s="273"/>
    </row>
    <row r="15" spans="2:21" ht="18" customHeight="1">
      <c r="B15" s="284"/>
      <c r="C15" s="52" t="s">
        <v>107</v>
      </c>
      <c r="D15" s="281"/>
      <c r="E15" s="282"/>
      <c r="F15" s="52"/>
      <c r="G15" s="77"/>
      <c r="H15" s="52"/>
      <c r="I15" s="53">
        <f>273740400-400</f>
        <v>273740000</v>
      </c>
      <c r="J15" s="274">
        <v>9</v>
      </c>
      <c r="K15" s="275"/>
      <c r="M15" s="91"/>
      <c r="N15" s="91"/>
      <c r="O15" s="91"/>
      <c r="P15" s="91"/>
      <c r="Q15" s="92"/>
      <c r="R15" s="92"/>
      <c r="S15" s="92"/>
      <c r="T15" s="270"/>
      <c r="U15" s="270"/>
    </row>
    <row r="16" spans="2:21" ht="18" customHeight="1">
      <c r="B16" s="284"/>
      <c r="C16" s="283" t="s">
        <v>109</v>
      </c>
      <c r="D16" s="307" t="s">
        <v>110</v>
      </c>
      <c r="E16" s="308"/>
      <c r="F16" s="63"/>
      <c r="G16" s="63"/>
      <c r="H16" s="63"/>
      <c r="I16" s="64">
        <f>56531200-200</f>
        <v>56531000</v>
      </c>
      <c r="J16" s="330" t="s">
        <v>264</v>
      </c>
      <c r="K16" s="286"/>
      <c r="M16" s="1"/>
      <c r="N16" s="1"/>
      <c r="O16" s="1"/>
      <c r="P16" s="1"/>
      <c r="Q16" s="1"/>
      <c r="R16" s="1"/>
      <c r="S16" s="1"/>
      <c r="T16" s="1"/>
      <c r="U16" s="1"/>
    </row>
    <row r="17" spans="2:21" ht="18" customHeight="1">
      <c r="B17" s="284"/>
      <c r="C17" s="284"/>
      <c r="D17" s="317" t="s">
        <v>111</v>
      </c>
      <c r="E17" s="318"/>
      <c r="F17" s="59"/>
      <c r="G17" s="59"/>
      <c r="H17" s="59"/>
      <c r="I17" s="60">
        <v>40200000</v>
      </c>
      <c r="J17" s="276"/>
      <c r="K17" s="277"/>
      <c r="M17" s="1"/>
      <c r="N17" s="1"/>
      <c r="O17" s="1"/>
      <c r="P17" s="1"/>
      <c r="Q17" s="1"/>
      <c r="R17" s="1"/>
      <c r="S17" s="1"/>
      <c r="T17" s="1"/>
      <c r="U17" s="1"/>
    </row>
    <row r="18" spans="2:21" ht="18" customHeight="1">
      <c r="B18" s="284"/>
      <c r="C18" s="284"/>
      <c r="D18" s="317" t="s">
        <v>112</v>
      </c>
      <c r="E18" s="318"/>
      <c r="F18" s="59"/>
      <c r="G18" s="59"/>
      <c r="H18" s="59"/>
      <c r="I18" s="60">
        <v>10800000</v>
      </c>
      <c r="J18" s="288" t="s">
        <v>255</v>
      </c>
      <c r="K18" s="277"/>
      <c r="M18" s="1"/>
      <c r="N18" s="1"/>
      <c r="O18" s="1"/>
      <c r="P18" s="1"/>
      <c r="Q18" s="1"/>
      <c r="R18" s="1"/>
      <c r="S18" s="1"/>
      <c r="T18" s="1"/>
      <c r="U18" s="1"/>
    </row>
    <row r="19" spans="2:21" ht="18" customHeight="1">
      <c r="B19" s="284"/>
      <c r="C19" s="284"/>
      <c r="D19" s="317" t="s">
        <v>113</v>
      </c>
      <c r="E19" s="318"/>
      <c r="F19" s="59"/>
      <c r="G19" s="59"/>
      <c r="H19" s="59"/>
      <c r="I19" s="60">
        <v>8000000</v>
      </c>
      <c r="J19" s="288"/>
      <c r="K19" s="277"/>
      <c r="M19" s="1"/>
      <c r="N19" s="1"/>
      <c r="O19" s="1"/>
      <c r="P19" s="1"/>
      <c r="Q19" s="1"/>
      <c r="R19" s="1"/>
      <c r="S19" s="1"/>
      <c r="T19" s="1"/>
      <c r="U19" s="1"/>
    </row>
    <row r="20" spans="2:21" ht="18" customHeight="1">
      <c r="B20" s="284"/>
      <c r="C20" s="284"/>
      <c r="D20" s="331" t="s">
        <v>154</v>
      </c>
      <c r="E20" s="332"/>
      <c r="F20" s="59"/>
      <c r="G20" s="59"/>
      <c r="H20" s="59"/>
      <c r="I20" s="60">
        <v>85800000</v>
      </c>
      <c r="J20" s="288" t="s">
        <v>256</v>
      </c>
      <c r="K20" s="277"/>
      <c r="M20" s="1"/>
      <c r="N20" s="1"/>
      <c r="O20" s="1"/>
      <c r="P20" s="1"/>
      <c r="Q20" s="1"/>
      <c r="R20" s="1"/>
      <c r="S20" s="1"/>
      <c r="T20" s="1"/>
      <c r="U20" s="1"/>
    </row>
    <row r="21" spans="2:21" ht="18" customHeight="1">
      <c r="B21" s="284"/>
      <c r="C21" s="246"/>
      <c r="D21" s="331" t="s">
        <v>158</v>
      </c>
      <c r="E21" s="332"/>
      <c r="F21" s="59"/>
      <c r="G21" s="59"/>
      <c r="H21" s="59"/>
      <c r="I21" s="60">
        <f>SUM(I16:I20)</f>
        <v>201331000</v>
      </c>
      <c r="J21" s="116"/>
      <c r="K21" s="117"/>
      <c r="M21" s="1"/>
      <c r="N21" s="1"/>
      <c r="O21" s="1"/>
      <c r="P21" s="1"/>
      <c r="Q21" s="1"/>
      <c r="R21" s="1"/>
      <c r="S21" s="1"/>
      <c r="T21" s="1"/>
      <c r="U21" s="1"/>
    </row>
    <row r="22" spans="2:11" ht="18" customHeight="1">
      <c r="B22" s="284"/>
      <c r="C22" s="283" t="s">
        <v>114</v>
      </c>
      <c r="D22" s="328" t="s">
        <v>99</v>
      </c>
      <c r="E22" s="308"/>
      <c r="F22" s="63"/>
      <c r="G22" s="63"/>
      <c r="H22" s="63"/>
      <c r="I22" s="64">
        <v>38000000</v>
      </c>
      <c r="J22" s="329" t="s">
        <v>258</v>
      </c>
      <c r="K22" s="286"/>
    </row>
    <row r="23" spans="2:11" ht="18" customHeight="1">
      <c r="B23" s="284"/>
      <c r="C23" s="284"/>
      <c r="D23" s="333" t="s">
        <v>101</v>
      </c>
      <c r="E23" s="318"/>
      <c r="F23" s="59"/>
      <c r="G23" s="59"/>
      <c r="H23" s="59"/>
      <c r="I23" s="60">
        <v>22000000</v>
      </c>
      <c r="J23" s="288"/>
      <c r="K23" s="277"/>
    </row>
    <row r="24" spans="2:11" ht="18" customHeight="1">
      <c r="B24" s="284"/>
      <c r="C24" s="284"/>
      <c r="D24" s="320" t="s">
        <v>259</v>
      </c>
      <c r="E24" s="321"/>
      <c r="F24" s="61"/>
      <c r="G24" s="61"/>
      <c r="H24" s="61"/>
      <c r="I24" s="62">
        <v>6000000</v>
      </c>
      <c r="J24" s="322"/>
      <c r="K24" s="323"/>
    </row>
    <row r="25" spans="2:11" ht="18" customHeight="1">
      <c r="B25" s="284"/>
      <c r="C25" s="246"/>
      <c r="D25" s="320" t="s">
        <v>159</v>
      </c>
      <c r="E25" s="321"/>
      <c r="F25" s="49"/>
      <c r="G25" s="49"/>
      <c r="H25" s="49"/>
      <c r="I25" s="75">
        <f>SUM(I22:I24)</f>
        <v>66000000</v>
      </c>
      <c r="J25" s="118"/>
      <c r="K25" s="119"/>
    </row>
    <row r="26" spans="2:11" ht="18" customHeight="1">
      <c r="B26" s="284"/>
      <c r="C26" s="52" t="s">
        <v>115</v>
      </c>
      <c r="D26" s="281"/>
      <c r="E26" s="282"/>
      <c r="F26" s="52"/>
      <c r="G26" s="53"/>
      <c r="H26" s="52"/>
      <c r="I26" s="53">
        <v>594190000</v>
      </c>
      <c r="J26" s="324" t="s">
        <v>268</v>
      </c>
      <c r="K26" s="275"/>
    </row>
    <row r="27" spans="2:11" ht="18" customHeight="1">
      <c r="B27" s="284"/>
      <c r="C27" s="78" t="s">
        <v>116</v>
      </c>
      <c r="D27" s="325"/>
      <c r="E27" s="282"/>
      <c r="F27" s="49"/>
      <c r="G27" s="75"/>
      <c r="H27" s="49"/>
      <c r="I27" s="53">
        <v>14000000</v>
      </c>
      <c r="J27" s="324" t="s">
        <v>257</v>
      </c>
      <c r="K27" s="275"/>
    </row>
    <row r="28" spans="2:11" ht="18" customHeight="1">
      <c r="B28" s="246"/>
      <c r="C28" s="78" t="s">
        <v>157</v>
      </c>
      <c r="D28" s="325"/>
      <c r="E28" s="282"/>
      <c r="F28" s="49"/>
      <c r="G28" s="75"/>
      <c r="H28" s="49"/>
      <c r="I28" s="53">
        <v>20000000</v>
      </c>
      <c r="J28" s="326"/>
      <c r="K28" s="327"/>
    </row>
    <row r="29" spans="2:21" s="26" customFormat="1" ht="18.75" customHeight="1">
      <c r="B29" s="278" t="s">
        <v>117</v>
      </c>
      <c r="C29" s="279"/>
      <c r="D29" s="279"/>
      <c r="E29" s="319"/>
      <c r="F29" s="151"/>
      <c r="G29" s="160"/>
      <c r="H29" s="159"/>
      <c r="I29" s="152">
        <f>I14+I15+I21+I25+I26+I27+I28</f>
        <v>1890048000</v>
      </c>
      <c r="J29" s="272"/>
      <c r="K29" s="273"/>
      <c r="M29" s="133"/>
      <c r="N29" s="133"/>
      <c r="O29" s="133"/>
      <c r="P29" s="133"/>
      <c r="Q29" s="133"/>
      <c r="R29" s="133"/>
      <c r="S29" s="161"/>
      <c r="T29" s="133"/>
      <c r="U29" s="133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</sheetData>
  <mergeCells count="76">
    <mergeCell ref="B6:B28"/>
    <mergeCell ref="J7:K7"/>
    <mergeCell ref="J10:K10"/>
    <mergeCell ref="C16:C21"/>
    <mergeCell ref="D21:E21"/>
    <mergeCell ref="C22:C25"/>
    <mergeCell ref="D25:E25"/>
    <mergeCell ref="J27:K27"/>
    <mergeCell ref="J20:K20"/>
    <mergeCell ref="D19:E19"/>
    <mergeCell ref="T12:U12"/>
    <mergeCell ref="J23:K23"/>
    <mergeCell ref="D22:E22"/>
    <mergeCell ref="J22:K22"/>
    <mergeCell ref="D18:E18"/>
    <mergeCell ref="J18:K18"/>
    <mergeCell ref="J16:K16"/>
    <mergeCell ref="J12:K12"/>
    <mergeCell ref="D20:E20"/>
    <mergeCell ref="D23:E23"/>
    <mergeCell ref="B29:E29"/>
    <mergeCell ref="D24:E24"/>
    <mergeCell ref="J24:K24"/>
    <mergeCell ref="J19:K19"/>
    <mergeCell ref="J29:K29"/>
    <mergeCell ref="D26:E26"/>
    <mergeCell ref="J26:K26"/>
    <mergeCell ref="D27:E27"/>
    <mergeCell ref="D28:E28"/>
    <mergeCell ref="J28:K28"/>
    <mergeCell ref="G4:H4"/>
    <mergeCell ref="I4:I5"/>
    <mergeCell ref="D6:D10"/>
    <mergeCell ref="D17:E17"/>
    <mergeCell ref="J17:K17"/>
    <mergeCell ref="J11:K11"/>
    <mergeCell ref="D16:E16"/>
    <mergeCell ref="D11:D13"/>
    <mergeCell ref="D14:E14"/>
    <mergeCell ref="J14:K14"/>
    <mergeCell ref="B1:C1"/>
    <mergeCell ref="M1:N1"/>
    <mergeCell ref="M2:U2"/>
    <mergeCell ref="T6:U6"/>
    <mergeCell ref="B2:K2"/>
    <mergeCell ref="B4:B5"/>
    <mergeCell ref="C4:C5"/>
    <mergeCell ref="J4:K5"/>
    <mergeCell ref="D4:E5"/>
    <mergeCell ref="F4:F5"/>
    <mergeCell ref="S4:S5"/>
    <mergeCell ref="T4:U5"/>
    <mergeCell ref="T8:U8"/>
    <mergeCell ref="T11:U11"/>
    <mergeCell ref="T7:U7"/>
    <mergeCell ref="T10:U10"/>
    <mergeCell ref="T9:U9"/>
    <mergeCell ref="Q4:R4"/>
    <mergeCell ref="M4:M5"/>
    <mergeCell ref="N4:N5"/>
    <mergeCell ref="O4:O5"/>
    <mergeCell ref="P4:P5"/>
    <mergeCell ref="J9:K9"/>
    <mergeCell ref="M14:O14"/>
    <mergeCell ref="D15:E15"/>
    <mergeCell ref="C6:C14"/>
    <mergeCell ref="J6:K6"/>
    <mergeCell ref="J8:K8"/>
    <mergeCell ref="N11:N12"/>
    <mergeCell ref="N8:N10"/>
    <mergeCell ref="J13:K13"/>
    <mergeCell ref="M6:M13"/>
    <mergeCell ref="T15:U15"/>
    <mergeCell ref="T13:U13"/>
    <mergeCell ref="T14:U14"/>
    <mergeCell ref="J15:K15"/>
  </mergeCells>
  <printOptions/>
  <pageMargins left="0.7480314960629921" right="0.7480314960629921" top="0.7874015748031497" bottom="0.9448818897637796" header="0.5118110236220472" footer="0.4724409448818898"/>
  <pageSetup firstPageNumber="19" useFirstPageNumber="1" horizontalDpi="600" verticalDpi="600" orientation="landscape" paperSize="9" scale="87" r:id="rId4"/>
  <headerFooter alignWithMargins="0">
    <oddFooter>&amp;C- &amp;P -</oddFooter>
  </headerFooter>
  <colBreaks count="1" manualBreakCount="1">
    <brk id="12" max="27" man="1"/>
  </col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AG15"/>
  <sheetViews>
    <sheetView zoomScale="80" zoomScaleNormal="80" workbookViewId="0" topLeftCell="A1">
      <selection activeCell="D33" sqref="D33"/>
    </sheetView>
  </sheetViews>
  <sheetFormatPr defaultColWidth="8.88671875" defaultRowHeight="13.5"/>
  <cols>
    <col min="1" max="1" width="0.78125" style="1" customWidth="1"/>
    <col min="2" max="2" width="47.3359375" style="1" customWidth="1"/>
    <col min="3" max="3" width="13.10546875" style="1" customWidth="1"/>
    <col min="4" max="4" width="15.88671875" style="1" customWidth="1"/>
    <col min="5" max="5" width="34.77734375" style="1" customWidth="1"/>
    <col min="6" max="6" width="0.44140625" style="1" customWidth="1"/>
    <col min="7" max="7" width="0.78125" style="1" customWidth="1"/>
    <col min="8" max="8" width="29.5546875" style="1" customWidth="1"/>
    <col min="9" max="9" width="13.99609375" style="1" customWidth="1"/>
    <col min="10" max="10" width="14.5546875" style="1" customWidth="1"/>
    <col min="11" max="11" width="17.99609375" style="8" customWidth="1"/>
    <col min="12" max="12" width="32.6640625" style="1" customWidth="1"/>
    <col min="13" max="13" width="1.99609375" style="1" customWidth="1"/>
    <col min="14" max="14" width="1.66796875" style="1" customWidth="1"/>
    <col min="15" max="15" width="23.99609375" style="1" customWidth="1"/>
    <col min="16" max="16" width="17.10546875" style="1" customWidth="1"/>
    <col min="17" max="17" width="19.88671875" style="1" customWidth="1"/>
    <col min="18" max="18" width="11.6640625" style="1" bestFit="1" customWidth="1"/>
    <col min="19" max="19" width="33.4453125" style="1" customWidth="1"/>
    <col min="20" max="20" width="0.55078125" style="1" customWidth="1"/>
    <col min="21" max="21" width="1.66796875" style="1" customWidth="1"/>
    <col min="22" max="22" width="29.5546875" style="1" customWidth="1"/>
    <col min="23" max="23" width="13.99609375" style="1" customWidth="1"/>
    <col min="24" max="24" width="17.10546875" style="1" customWidth="1"/>
    <col min="25" max="25" width="17.99609375" style="8" customWidth="1"/>
    <col min="26" max="26" width="32.6640625" style="1" customWidth="1"/>
    <col min="27" max="27" width="1.99609375" style="1" customWidth="1"/>
    <col min="28" max="28" width="0.671875" style="1" customWidth="1"/>
    <col min="29" max="29" width="29.5546875" style="1" customWidth="1"/>
    <col min="30" max="30" width="13.99609375" style="1" customWidth="1"/>
    <col min="31" max="31" width="14.5546875" style="1" customWidth="1"/>
    <col min="32" max="32" width="17.99609375" style="8" customWidth="1"/>
    <col min="33" max="33" width="32.6640625" style="1" customWidth="1"/>
    <col min="34" max="34" width="1.99609375" style="1" customWidth="1"/>
    <col min="35" max="16384" width="8.88671875" style="1" customWidth="1"/>
  </cols>
  <sheetData>
    <row r="1" spans="2:29" ht="13.5">
      <c r="B1" s="1" t="s">
        <v>140</v>
      </c>
      <c r="H1" s="1" t="s">
        <v>141</v>
      </c>
      <c r="O1" s="1" t="s">
        <v>142</v>
      </c>
      <c r="V1" s="1" t="s">
        <v>143</v>
      </c>
      <c r="AC1" s="1" t="s">
        <v>144</v>
      </c>
    </row>
    <row r="2" spans="2:33" ht="31.5">
      <c r="B2" s="261" t="s">
        <v>122</v>
      </c>
      <c r="C2" s="261"/>
      <c r="D2" s="261"/>
      <c r="E2" s="261"/>
      <c r="F2" s="48"/>
      <c r="G2" s="48"/>
      <c r="H2" s="261" t="s">
        <v>123</v>
      </c>
      <c r="I2" s="261"/>
      <c r="J2" s="261"/>
      <c r="K2" s="261"/>
      <c r="L2" s="261"/>
      <c r="O2" s="261" t="s">
        <v>124</v>
      </c>
      <c r="P2" s="261"/>
      <c r="Q2" s="261"/>
      <c r="R2" s="261"/>
      <c r="S2" s="261"/>
      <c r="V2" s="261" t="s">
        <v>148</v>
      </c>
      <c r="W2" s="261"/>
      <c r="X2" s="261"/>
      <c r="Y2" s="261"/>
      <c r="Z2" s="261"/>
      <c r="AC2" s="261" t="s">
        <v>125</v>
      </c>
      <c r="AD2" s="261"/>
      <c r="AE2" s="261"/>
      <c r="AF2" s="261"/>
      <c r="AG2" s="261"/>
    </row>
    <row r="3" spans="5:33" ht="18.75" customHeight="1">
      <c r="E3" s="40" t="s">
        <v>126</v>
      </c>
      <c r="L3" s="39" t="s">
        <v>127</v>
      </c>
      <c r="R3" s="39"/>
      <c r="S3" s="39" t="s">
        <v>127</v>
      </c>
      <c r="Z3" s="39" t="s">
        <v>127</v>
      </c>
      <c r="AG3" s="39" t="s">
        <v>127</v>
      </c>
    </row>
    <row r="4" spans="2:33" s="26" customFormat="1" ht="18.75" customHeight="1">
      <c r="B4" s="149" t="s">
        <v>128</v>
      </c>
      <c r="C4" s="149" t="s">
        <v>129</v>
      </c>
      <c r="D4" s="149" t="s">
        <v>130</v>
      </c>
      <c r="E4" s="150" t="s">
        <v>131</v>
      </c>
      <c r="H4" s="151" t="s">
        <v>128</v>
      </c>
      <c r="I4" s="151" t="s">
        <v>132</v>
      </c>
      <c r="J4" s="151" t="s">
        <v>133</v>
      </c>
      <c r="K4" s="152" t="s">
        <v>130</v>
      </c>
      <c r="L4" s="157" t="s">
        <v>131</v>
      </c>
      <c r="O4" s="254" t="s">
        <v>128</v>
      </c>
      <c r="P4" s="351"/>
      <c r="Q4" s="152" t="s">
        <v>134</v>
      </c>
      <c r="R4" s="352" t="s">
        <v>131</v>
      </c>
      <c r="S4" s="353"/>
      <c r="V4" s="289" t="s">
        <v>128</v>
      </c>
      <c r="W4" s="289"/>
      <c r="X4" s="151" t="s">
        <v>134</v>
      </c>
      <c r="Y4" s="337" t="s">
        <v>131</v>
      </c>
      <c r="Z4" s="338"/>
      <c r="AC4" s="289" t="s">
        <v>128</v>
      </c>
      <c r="AD4" s="289"/>
      <c r="AE4" s="151" t="s">
        <v>134</v>
      </c>
      <c r="AF4" s="337" t="s">
        <v>131</v>
      </c>
      <c r="AG4" s="338"/>
    </row>
    <row r="5" spans="2:33" ht="18.75" customHeight="1">
      <c r="B5" s="88" t="s">
        <v>146</v>
      </c>
      <c r="C5" s="56">
        <f aca="true" t="shared" si="0" ref="C5:C11">+D5/12</f>
        <v>1000000</v>
      </c>
      <c r="D5" s="56">
        <v>12000000</v>
      </c>
      <c r="E5" s="87"/>
      <c r="H5" s="57" t="s">
        <v>252</v>
      </c>
      <c r="I5" s="65"/>
      <c r="J5" s="121" t="s">
        <v>121</v>
      </c>
      <c r="K5" s="65">
        <v>13780000</v>
      </c>
      <c r="L5" s="84" t="s">
        <v>271</v>
      </c>
      <c r="O5" s="51" t="s">
        <v>136</v>
      </c>
      <c r="P5" s="81" t="s">
        <v>137</v>
      </c>
      <c r="Q5" s="65">
        <v>22750000</v>
      </c>
      <c r="R5" s="354"/>
      <c r="S5" s="355"/>
      <c r="V5" s="342" t="s">
        <v>59</v>
      </c>
      <c r="W5" s="342"/>
      <c r="X5" s="80">
        <v>773150000</v>
      </c>
      <c r="Y5" s="343" t="s">
        <v>276</v>
      </c>
      <c r="Z5" s="344"/>
      <c r="AC5" s="342" t="s">
        <v>17</v>
      </c>
      <c r="AD5" s="342"/>
      <c r="AE5" s="80">
        <v>63000000</v>
      </c>
      <c r="AF5" s="343"/>
      <c r="AG5" s="344"/>
    </row>
    <row r="6" spans="2:33" ht="18.75" customHeight="1">
      <c r="B6" s="89" t="s">
        <v>150</v>
      </c>
      <c r="C6" s="58">
        <f t="shared" si="0"/>
        <v>1033333.3333333334</v>
      </c>
      <c r="D6" s="58">
        <f>2400000+10000000</f>
        <v>12400000</v>
      </c>
      <c r="E6" s="85"/>
      <c r="H6" s="57" t="s">
        <v>135</v>
      </c>
      <c r="I6" s="65">
        <f>K6/J6</f>
        <v>14083333.333333334</v>
      </c>
      <c r="J6" s="122" t="s">
        <v>274</v>
      </c>
      <c r="K6" s="65">
        <v>42250000</v>
      </c>
      <c r="L6" s="84" t="s">
        <v>272</v>
      </c>
      <c r="O6" s="42" t="s">
        <v>60</v>
      </c>
      <c r="P6" s="50" t="s">
        <v>16</v>
      </c>
      <c r="Q6" s="58">
        <v>340826000</v>
      </c>
      <c r="R6" s="347"/>
      <c r="S6" s="348"/>
      <c r="V6" s="339" t="s">
        <v>118</v>
      </c>
      <c r="W6" s="339"/>
      <c r="X6" s="79">
        <v>15200000</v>
      </c>
      <c r="Y6" s="340" t="s">
        <v>119</v>
      </c>
      <c r="Z6" s="341"/>
      <c r="AC6" s="339"/>
      <c r="AD6" s="339"/>
      <c r="AE6" s="79"/>
      <c r="AF6" s="340"/>
      <c r="AG6" s="341"/>
    </row>
    <row r="7" spans="2:33" ht="18.75" customHeight="1">
      <c r="B7" s="89" t="s">
        <v>145</v>
      </c>
      <c r="C7" s="58">
        <f t="shared" si="0"/>
        <v>200000</v>
      </c>
      <c r="D7" s="58">
        <v>2400000</v>
      </c>
      <c r="E7" s="85"/>
      <c r="H7" s="59" t="s">
        <v>153</v>
      </c>
      <c r="I7" s="58">
        <f>K7/J7</f>
        <v>2234666.6666666665</v>
      </c>
      <c r="J7" s="123" t="s">
        <v>275</v>
      </c>
      <c r="K7" s="58">
        <v>26816000</v>
      </c>
      <c r="L7" s="85" t="s">
        <v>273</v>
      </c>
      <c r="O7" s="44"/>
      <c r="P7" s="82"/>
      <c r="Q7" s="58"/>
      <c r="R7" s="347"/>
      <c r="S7" s="348"/>
      <c r="V7" s="339"/>
      <c r="W7" s="339"/>
      <c r="X7" s="58"/>
      <c r="Y7" s="340"/>
      <c r="Z7" s="341"/>
      <c r="AC7" s="339"/>
      <c r="AD7" s="339"/>
      <c r="AE7" s="58"/>
      <c r="AF7" s="340"/>
      <c r="AG7" s="341"/>
    </row>
    <row r="8" spans="2:33" ht="18.75" customHeight="1">
      <c r="B8" s="89" t="s">
        <v>147</v>
      </c>
      <c r="C8" s="58">
        <f t="shared" si="0"/>
        <v>666666.6666666666</v>
      </c>
      <c r="D8" s="58">
        <v>8000000</v>
      </c>
      <c r="E8" s="85"/>
      <c r="H8" s="59" t="s">
        <v>120</v>
      </c>
      <c r="I8" s="58"/>
      <c r="J8" s="60" t="s">
        <v>121</v>
      </c>
      <c r="K8" s="58">
        <v>5000000</v>
      </c>
      <c r="L8" s="85" t="s">
        <v>270</v>
      </c>
      <c r="O8" s="44"/>
      <c r="P8" s="82"/>
      <c r="Q8" s="58"/>
      <c r="R8" s="347"/>
      <c r="S8" s="348"/>
      <c r="V8" s="339"/>
      <c r="W8" s="339"/>
      <c r="X8" s="58"/>
      <c r="Y8" s="340"/>
      <c r="Z8" s="341"/>
      <c r="AC8" s="339"/>
      <c r="AD8" s="339"/>
      <c r="AE8" s="58"/>
      <c r="AF8" s="340"/>
      <c r="AG8" s="341"/>
    </row>
    <row r="9" spans="2:33" ht="18.75" customHeight="1">
      <c r="B9" s="89" t="s">
        <v>151</v>
      </c>
      <c r="C9" s="58">
        <f t="shared" si="0"/>
        <v>1000000</v>
      </c>
      <c r="D9" s="58">
        <v>12000000</v>
      </c>
      <c r="E9" s="85"/>
      <c r="H9" s="59"/>
      <c r="I9" s="58"/>
      <c r="J9" s="60"/>
      <c r="K9" s="58"/>
      <c r="L9" s="85"/>
      <c r="O9" s="44"/>
      <c r="P9" s="82"/>
      <c r="Q9" s="58"/>
      <c r="R9" s="347"/>
      <c r="S9" s="348"/>
      <c r="V9" s="339"/>
      <c r="W9" s="339"/>
      <c r="X9" s="79"/>
      <c r="Y9" s="340"/>
      <c r="Z9" s="341"/>
      <c r="AC9" s="339"/>
      <c r="AD9" s="339"/>
      <c r="AE9" s="79"/>
      <c r="AF9" s="340"/>
      <c r="AG9" s="341"/>
    </row>
    <row r="10" spans="2:33" ht="18.75" customHeight="1">
      <c r="B10" s="89" t="s">
        <v>152</v>
      </c>
      <c r="C10" s="58">
        <f t="shared" si="0"/>
        <v>16666.666666666668</v>
      </c>
      <c r="D10" s="58">
        <v>200000</v>
      </c>
      <c r="E10" s="85"/>
      <c r="H10" s="66"/>
      <c r="I10" s="58"/>
      <c r="J10" s="79"/>
      <c r="K10" s="58"/>
      <c r="L10" s="85"/>
      <c r="O10" s="44"/>
      <c r="P10" s="82"/>
      <c r="Q10" s="58"/>
      <c r="R10" s="347"/>
      <c r="S10" s="348"/>
      <c r="V10" s="339"/>
      <c r="W10" s="339"/>
      <c r="X10" s="79"/>
      <c r="Y10" s="340"/>
      <c r="Z10" s="341"/>
      <c r="AC10" s="339"/>
      <c r="AD10" s="339"/>
      <c r="AE10" s="79"/>
      <c r="AF10" s="340"/>
      <c r="AG10" s="341"/>
    </row>
    <row r="11" spans="2:33" ht="18.75" customHeight="1">
      <c r="B11" s="89" t="s">
        <v>269</v>
      </c>
      <c r="C11" s="58">
        <f t="shared" si="0"/>
        <v>320833.3333333333</v>
      </c>
      <c r="D11" s="58">
        <f>2450000+1400000</f>
        <v>3850000</v>
      </c>
      <c r="E11" s="85"/>
      <c r="H11" s="66"/>
      <c r="I11" s="66"/>
      <c r="J11" s="66"/>
      <c r="K11" s="58"/>
      <c r="L11" s="85"/>
      <c r="O11" s="44"/>
      <c r="P11" s="82"/>
      <c r="Q11" s="66"/>
      <c r="R11" s="347"/>
      <c r="S11" s="348"/>
      <c r="V11" s="339"/>
      <c r="W11" s="339"/>
      <c r="X11" s="66"/>
      <c r="Y11" s="340"/>
      <c r="Z11" s="341"/>
      <c r="AC11" s="339"/>
      <c r="AD11" s="339"/>
      <c r="AE11" s="66"/>
      <c r="AF11" s="340"/>
      <c r="AG11" s="341"/>
    </row>
    <row r="12" spans="2:33" ht="18.75" customHeight="1">
      <c r="B12" s="67"/>
      <c r="C12" s="67"/>
      <c r="D12" s="67"/>
      <c r="E12" s="86"/>
      <c r="H12" s="67"/>
      <c r="I12" s="67"/>
      <c r="J12" s="67"/>
      <c r="K12" s="68"/>
      <c r="L12" s="86"/>
      <c r="O12" s="54"/>
      <c r="P12" s="83"/>
      <c r="Q12" s="67"/>
      <c r="R12" s="345"/>
      <c r="S12" s="346"/>
      <c r="V12" s="334"/>
      <c r="W12" s="334"/>
      <c r="X12" s="67"/>
      <c r="Y12" s="335"/>
      <c r="Z12" s="336"/>
      <c r="AC12" s="334"/>
      <c r="AD12" s="334"/>
      <c r="AE12" s="67"/>
      <c r="AF12" s="335"/>
      <c r="AG12" s="336"/>
    </row>
    <row r="13" spans="2:33" s="26" customFormat="1" ht="18.75" customHeight="1">
      <c r="B13" s="151" t="s">
        <v>5</v>
      </c>
      <c r="C13" s="162">
        <v>0</v>
      </c>
      <c r="D13" s="163">
        <f>SUM(D5:D12)</f>
        <v>50850000</v>
      </c>
      <c r="E13" s="164"/>
      <c r="H13" s="151" t="s">
        <v>5</v>
      </c>
      <c r="I13" s="162">
        <v>0</v>
      </c>
      <c r="J13" s="163">
        <v>0</v>
      </c>
      <c r="K13" s="165">
        <f>SUM(K5:K12)</f>
        <v>87846000</v>
      </c>
      <c r="L13" s="164"/>
      <c r="O13" s="254" t="s">
        <v>6</v>
      </c>
      <c r="P13" s="351"/>
      <c r="Q13" s="163">
        <f>SUM(Q5:Q12)</f>
        <v>363576000</v>
      </c>
      <c r="R13" s="349"/>
      <c r="S13" s="350"/>
      <c r="V13" s="289" t="s">
        <v>5</v>
      </c>
      <c r="W13" s="289"/>
      <c r="X13" s="163">
        <f>SUM(X5:X12)</f>
        <v>788350000</v>
      </c>
      <c r="Y13" s="337"/>
      <c r="Z13" s="338"/>
      <c r="AC13" s="289" t="s">
        <v>5</v>
      </c>
      <c r="AD13" s="289"/>
      <c r="AE13" s="163">
        <f>+AE5</f>
        <v>63000000</v>
      </c>
      <c r="AF13" s="337"/>
      <c r="AG13" s="338"/>
    </row>
    <row r="14" ht="18.75" customHeight="1">
      <c r="R14" s="8"/>
    </row>
    <row r="15" ht="18.75" customHeight="1">
      <c r="P15" s="26"/>
    </row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</sheetData>
  <mergeCells count="57">
    <mergeCell ref="B2:E2"/>
    <mergeCell ref="R13:S13"/>
    <mergeCell ref="O2:S2"/>
    <mergeCell ref="H2:L2"/>
    <mergeCell ref="O4:P4"/>
    <mergeCell ref="O13:P13"/>
    <mergeCell ref="R4:S4"/>
    <mergeCell ref="R5:S5"/>
    <mergeCell ref="R6:S6"/>
    <mergeCell ref="R7:S7"/>
    <mergeCell ref="R8:S8"/>
    <mergeCell ref="R9:S9"/>
    <mergeCell ref="R10:S10"/>
    <mergeCell ref="R11:S11"/>
    <mergeCell ref="R12:S12"/>
    <mergeCell ref="V2:Z2"/>
    <mergeCell ref="V4:W4"/>
    <mergeCell ref="Y4:Z4"/>
    <mergeCell ref="V5:W5"/>
    <mergeCell ref="Y5:Z5"/>
    <mergeCell ref="V6:W6"/>
    <mergeCell ref="Y6:Z6"/>
    <mergeCell ref="V7:W7"/>
    <mergeCell ref="Y7:Z7"/>
    <mergeCell ref="V8:W8"/>
    <mergeCell ref="Y8:Z8"/>
    <mergeCell ref="V9:W9"/>
    <mergeCell ref="Y9:Z9"/>
    <mergeCell ref="V10:W10"/>
    <mergeCell ref="Y10:Z10"/>
    <mergeCell ref="V11:W11"/>
    <mergeCell ref="Y11:Z11"/>
    <mergeCell ref="V12:W12"/>
    <mergeCell ref="Y12:Z12"/>
    <mergeCell ref="V13:W13"/>
    <mergeCell ref="Y13:Z13"/>
    <mergeCell ref="AC2:AG2"/>
    <mergeCell ref="AC4:AD4"/>
    <mergeCell ref="AF4:AG4"/>
    <mergeCell ref="AC5:AD5"/>
    <mergeCell ref="AF5:AG5"/>
    <mergeCell ref="AC6:AD6"/>
    <mergeCell ref="AF6:AG6"/>
    <mergeCell ref="AC7:AD7"/>
    <mergeCell ref="AF7:AG7"/>
    <mergeCell ref="AC8:AD8"/>
    <mergeCell ref="AF8:AG8"/>
    <mergeCell ref="AC9:AD9"/>
    <mergeCell ref="AF9:AG9"/>
    <mergeCell ref="AC10:AD10"/>
    <mergeCell ref="AF10:AG10"/>
    <mergeCell ref="AC11:AD11"/>
    <mergeCell ref="AF11:AG11"/>
    <mergeCell ref="AC12:AD12"/>
    <mergeCell ref="AF12:AG12"/>
    <mergeCell ref="AC13:AD13"/>
    <mergeCell ref="AF13:AG13"/>
  </mergeCells>
  <printOptions/>
  <pageMargins left="0.7480314960629921" right="0.7480314960629921" top="1.062992125984252" bottom="0.9055118110236221" header="0.5511811023622047" footer="0.4330708661417323"/>
  <pageSetup firstPageNumber="21" useFirstPageNumber="1" horizontalDpi="600" verticalDpi="600" orientation="landscape" paperSize="9" r:id="rId2"/>
  <headerFooter alignWithMargins="0"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withKay.com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admin</cp:lastModifiedBy>
  <cp:lastPrinted>2009-02-06T08:05:51Z</cp:lastPrinted>
  <dcterms:created xsi:type="dcterms:W3CDTF">2004-01-31T10:30:44Z</dcterms:created>
  <dcterms:modified xsi:type="dcterms:W3CDTF">2009-02-13T02:21:11Z</dcterms:modified>
  <cp:category/>
  <cp:version/>
  <cp:contentType/>
  <cp:contentStatus/>
</cp:coreProperties>
</file>